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geloni\OneDrive - Luminex Corporation\Desktop\Bead concentration tools\"/>
    </mc:Choice>
  </mc:AlternateContent>
  <bookViews>
    <workbookView xWindow="1095" yWindow="38" windowWidth="21555" windowHeight="10005" tabRatio="862"/>
  </bookViews>
  <sheets>
    <sheet name="Instructions" sheetId="7" r:id="rId1"/>
    <sheet name="From Individual bead stocks" sheetId="1" r:id="rId2"/>
    <sheet name="Individual bead stocks+X%" sheetId="5" r:id="rId3"/>
    <sheet name="From Multiplex Bead stock" sheetId="8" r:id="rId4"/>
    <sheet name="From Multiplex Bead stock+X%" sheetId="9" r:id="rId5"/>
  </sheets>
  <calcPr calcId="162913"/>
</workbook>
</file>

<file path=xl/calcChain.xml><?xml version="1.0" encoding="utf-8"?>
<calcChain xmlns="http://schemas.openxmlformats.org/spreadsheetml/2006/main">
  <c r="D8" i="5" l="1"/>
  <c r="D7" i="1"/>
  <c r="C26" i="9"/>
  <c r="C20" i="9"/>
  <c r="C13" i="9" s="1"/>
  <c r="G9" i="5"/>
  <c r="G8" i="5"/>
  <c r="G8" i="1"/>
  <c r="G7" i="1"/>
  <c r="G9" i="1" s="1"/>
  <c r="G10" i="1" s="1"/>
  <c r="G11" i="1" s="1"/>
  <c r="G10" i="5"/>
  <c r="G11" i="5"/>
  <c r="G12" i="5" s="1"/>
  <c r="G9" i="9"/>
  <c r="G8" i="9"/>
  <c r="G8" i="8"/>
  <c r="G9" i="8" s="1"/>
  <c r="G10" i="8" s="1"/>
  <c r="G7" i="8"/>
  <c r="C25" i="8" s="1"/>
  <c r="G10" i="9"/>
  <c r="G20" i="9" s="1"/>
  <c r="G23" i="9" s="1"/>
  <c r="G28" i="9" s="1"/>
  <c r="C19" i="8"/>
  <c r="G22" i="8" l="1"/>
  <c r="G19" i="8"/>
  <c r="C12" i="8" s="1"/>
  <c r="G20" i="1"/>
  <c r="H22" i="1"/>
  <c r="G24" i="1" s="1"/>
  <c r="G29" i="1" s="1"/>
  <c r="D22" i="1"/>
  <c r="C27" i="1"/>
  <c r="C20" i="1"/>
  <c r="D23" i="5"/>
  <c r="G21" i="5"/>
  <c r="C28" i="5"/>
  <c r="H23" i="5"/>
  <c r="G25" i="5" s="1"/>
  <c r="G30" i="5" s="1"/>
  <c r="C21" i="5"/>
  <c r="G11" i="9"/>
  <c r="C13" i="1" l="1"/>
  <c r="G27" i="8"/>
  <c r="C14" i="5"/>
</calcChain>
</file>

<file path=xl/comments1.xml><?xml version="1.0" encoding="utf-8"?>
<comments xmlns="http://schemas.openxmlformats.org/spreadsheetml/2006/main">
  <authors>
    <author>Stephen Angeloni</author>
  </authors>
  <commentList>
    <comment ref="B8" authorId="0" shapeId="0">
      <text>
        <r>
          <rPr>
            <sz val="9"/>
            <color indexed="81"/>
            <rFont val="Tahoma"/>
            <family val="2"/>
          </rPr>
          <t>All the individual bead stocks must have the same bead concentration/ml.</t>
        </r>
      </text>
    </comment>
    <comment ref="B9" authorId="0" shapeId="0">
      <text>
        <r>
          <rPr>
            <sz val="9"/>
            <color indexed="81"/>
            <rFont val="Tahoma"/>
            <family val="2"/>
          </rPr>
          <t>If the different bead region stocks do not have the same volume, use the volume of the stock that has the smallest total volume.  For example, if you have 2 mls for most of the bead regions but a few have only 1.5 mls, enter 1500.</t>
        </r>
      </text>
    </comment>
    <comment ref="B11" authorId="0" shapeId="0">
      <text>
        <r>
          <rPr>
            <sz val="9"/>
            <color indexed="81"/>
            <rFont val="Tahoma"/>
            <family val="2"/>
          </rPr>
          <t>Based on the protocol you are using, this is the volume in ul of the final multiplex bead mix needed for each reaction.</t>
        </r>
      </text>
    </comment>
    <comment ref="B12" authorId="0" shapeId="0">
      <text>
        <r>
          <rPr>
            <sz val="9"/>
            <color indexed="81"/>
            <rFont val="Tahoma"/>
            <family val="2"/>
          </rPr>
          <t>Use this to specify making enough bead mix for multiple experiments.  For example; if you anticipate doing several experiments over a period of several weeks for a total of 250 reactions, enter at least 250 or more to compensate for pipetting error.</t>
        </r>
      </text>
    </comment>
    <comment ref="B13" authorId="0" shapeId="0">
      <text>
        <r>
          <rPr>
            <sz val="9"/>
            <color indexed="81"/>
            <rFont val="Tahoma"/>
            <family val="2"/>
          </rPr>
          <t>Based on the limiting bead volume you entered in “Total volume (in ul) of each region's stock =”, this will tell you if you have enough of all the individual bead stocks to make what you need.  If you don’t have enough some of the options you can try include dropping a limiting bead region, decreasing “# of Beads/region/reaction needed =” or decreasing “Number of reactions desired =”.</t>
        </r>
      </text>
    </comment>
    <comment ref="F24" authorId="0" shapeId="0">
      <text>
        <r>
          <rPr>
            <sz val="9"/>
            <color indexed="81"/>
            <rFont val="Tahoma"/>
            <family val="2"/>
          </rPr>
          <t xml:space="preserve">Beads can be resuspend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 ref="B27"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List>
</comments>
</file>

<file path=xl/comments2.xml><?xml version="1.0" encoding="utf-8"?>
<comments xmlns="http://schemas.openxmlformats.org/spreadsheetml/2006/main">
  <authors>
    <author>Stephen Angeloni</author>
  </authors>
  <commentList>
    <comment ref="B7" authorId="0" shapeId="0">
      <text>
        <r>
          <rPr>
            <sz val="9"/>
            <color indexed="81"/>
            <rFont val="Tahoma"/>
            <family val="2"/>
          </rPr>
          <t>Enter as whole number not a decimal.  For example enter 5 for 5% overage or 5.5 for 5.5% overage.</t>
        </r>
      </text>
    </comment>
    <comment ref="B9" authorId="0" shapeId="0">
      <text>
        <r>
          <rPr>
            <sz val="9"/>
            <color indexed="81"/>
            <rFont val="Tahoma"/>
            <family val="2"/>
          </rPr>
          <t>All the individual bead stocks must have the same bead concentration/ml.</t>
        </r>
      </text>
    </comment>
    <comment ref="B10" authorId="0" shapeId="0">
      <text>
        <r>
          <rPr>
            <sz val="9"/>
            <color indexed="81"/>
            <rFont val="Tahoma"/>
            <family val="2"/>
          </rPr>
          <t>If the different bead region stocks do not have the same volume, use the volume of the stock that has the smallest total volume.  For example, if you have 2 mls for most of the bead regions but a few have only 1.5 mls, enter 1500.</t>
        </r>
      </text>
    </comment>
    <comment ref="B12" authorId="0" shapeId="0">
      <text>
        <r>
          <rPr>
            <sz val="9"/>
            <color indexed="81"/>
            <rFont val="Tahoma"/>
            <family val="2"/>
          </rPr>
          <t>Based on the protocol you are using, this is the volume in ul of the final multiplex bead mix needed for each reaction.</t>
        </r>
      </text>
    </comment>
    <comment ref="B13" authorId="0" shapeId="0">
      <text>
        <r>
          <rPr>
            <sz val="9"/>
            <color indexed="81"/>
            <rFont val="Tahoma"/>
            <family val="2"/>
          </rPr>
          <t>Use this to specify making enough bead mix for multiple experiments.  For example; if you anticipate doing several experiments over a period of several weeks for a total of 250 reactions, enter at least 250.  The +20% should compensate for pipetting error in most situations.</t>
        </r>
      </text>
    </comment>
    <comment ref="B14" authorId="0" shapeId="0">
      <text>
        <r>
          <rPr>
            <sz val="9"/>
            <color indexed="81"/>
            <rFont val="Tahoma"/>
            <family val="2"/>
          </rPr>
          <t>Based on the limiting bead volume you entered in “Total volume (in ul) of each region's stock =”, this will tell you if you have enough of all the individual bead stocks to make what you need.  If you don’t have enough some of the options you can try include dropping a limiting bead region, decreasing “# of Beads/region/reaction needed =” or decreasing “Number of reactions desired =”.</t>
        </r>
      </text>
    </comment>
    <comment ref="F25"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 ref="B28"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List>
</comments>
</file>

<file path=xl/comments3.xml><?xml version="1.0" encoding="utf-8"?>
<comments xmlns="http://schemas.openxmlformats.org/spreadsheetml/2006/main">
  <authors>
    <author>Stephen Angeloni</author>
  </authors>
  <commentList>
    <comment ref="B1" authorId="0" shapeId="0">
      <text>
        <r>
          <rPr>
            <sz val="9"/>
            <color indexed="81"/>
            <rFont val="Tahoma"/>
            <family val="2"/>
          </rPr>
          <t>If you have several Multiplex stocks with beads from different regions do not use this tab, use the "From individual bead stocks" tab and treat each mix with different bead regions as a separate individual stock on that tab.</t>
        </r>
      </text>
    </comment>
    <comment ref="B7" authorId="0" shapeId="0">
      <text>
        <r>
          <rPr>
            <sz val="9"/>
            <color indexed="81"/>
            <rFont val="Tahoma"/>
            <family val="2"/>
          </rPr>
          <t>When this bead mix is made, all the individual bead regions in the mix must be at the same bead concentration/ml.</t>
        </r>
      </text>
    </comment>
    <comment ref="B8" authorId="0" shapeId="0">
      <text>
        <r>
          <rPr>
            <sz val="9"/>
            <color indexed="81"/>
            <rFont val="Tahoma"/>
            <family val="2"/>
          </rPr>
          <t xml:space="preserve">If you have several vials of the same bead mix, enter the total volume in ul for all the vials you have.  </t>
        </r>
        <r>
          <rPr>
            <b/>
            <sz val="9"/>
            <color indexed="81"/>
            <rFont val="Tahoma"/>
            <family val="2"/>
          </rPr>
          <t>Note:</t>
        </r>
        <r>
          <rPr>
            <sz val="9"/>
            <color indexed="81"/>
            <rFont val="Tahoma"/>
            <family val="2"/>
          </rPr>
          <t xml:space="preserve"> All the vials need to have the same bead concentration and the same bead regions.
Also, if you have several Multiplex stocks with different regions that you want to combine, do not use this tab, use one of the Individual bead stock tabs.  Treat each mix with different bead regions as a separate individual stock on those tabs.</t>
        </r>
      </text>
    </comment>
    <comment ref="B10" authorId="0" shapeId="0">
      <text>
        <r>
          <rPr>
            <sz val="9"/>
            <color indexed="81"/>
            <rFont val="Tahoma"/>
            <family val="2"/>
          </rPr>
          <t>Based on the protocol you are using, this is the volume in ul of the final multiplex bead mix needed for each reaction.</t>
        </r>
      </text>
    </comment>
    <comment ref="B11" authorId="0" shapeId="0">
      <text>
        <r>
          <rPr>
            <sz val="9"/>
            <color indexed="81"/>
            <rFont val="Tahoma"/>
            <family val="2"/>
          </rPr>
          <t>Use this to specify making enough bead mix for multiple experiments.  For example, if you anticipate doing several experiments over a period of several weeks for a total of 250 reactions, enter at least 250 or more to compensate for pipetting error or use the "From Multiplex Bead stock + %20" tab.</t>
        </r>
      </text>
    </comment>
    <comment ref="B12" authorId="0" shapeId="0">
      <text>
        <r>
          <rPr>
            <sz val="9"/>
            <color indexed="81"/>
            <rFont val="Tahoma"/>
            <family val="2"/>
          </rPr>
          <t>Based on the limiting bead volume you entered in “Total volume (in ul) of stock =”, this will tell you if you have enough of the stock bead mix to make what you need.  If you don’t have enough you can try decreasing “# of Beads/reaction for any region =” or decreasing “Number of reactions desired =”.</t>
        </r>
      </text>
    </comment>
    <comment ref="F22"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 ref="B25"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List>
</comments>
</file>

<file path=xl/comments4.xml><?xml version="1.0" encoding="utf-8"?>
<comments xmlns="http://schemas.openxmlformats.org/spreadsheetml/2006/main">
  <authors>
    <author>Stephen Angeloni</author>
  </authors>
  <commentList>
    <comment ref="B1" authorId="0" shapeId="0">
      <text>
        <r>
          <rPr>
            <b/>
            <sz val="9"/>
            <color indexed="81"/>
            <rFont val="Tahoma"/>
            <family val="2"/>
          </rPr>
          <t>If you have several Multiplex stocks with beads from different regions do not use this tab, use the "From individual bead stocks" tab and treat each mix with different bead regions as a separate individual stock on that tab</t>
        </r>
        <r>
          <rPr>
            <sz val="9"/>
            <color indexed="81"/>
            <rFont val="Tahoma"/>
            <family val="2"/>
          </rPr>
          <t>.</t>
        </r>
      </text>
    </comment>
    <comment ref="B7" authorId="0" shapeId="0">
      <text>
        <r>
          <rPr>
            <sz val="9"/>
            <color indexed="81"/>
            <rFont val="Tahoma"/>
            <family val="2"/>
          </rPr>
          <t>Enter as whole number not a decimal.  For example enter 5 for 5% overage or 5.5 for 5.5% overage.</t>
        </r>
      </text>
    </comment>
    <comment ref="B8" authorId="0" shapeId="0">
      <text>
        <r>
          <rPr>
            <sz val="9"/>
            <color indexed="81"/>
            <rFont val="Tahoma"/>
            <family val="2"/>
          </rPr>
          <t>When this bead mix is made, all the individual bead regions in the mix must be at the same bead concentration/ml.</t>
        </r>
      </text>
    </comment>
    <comment ref="B9" authorId="0" shapeId="0">
      <text>
        <r>
          <rPr>
            <sz val="9"/>
            <color indexed="81"/>
            <rFont val="Tahoma"/>
            <family val="2"/>
          </rPr>
          <t xml:space="preserve">If you have several vials of the same bead mix, enter the total volume in ul for all the vials you have.  </t>
        </r>
        <r>
          <rPr>
            <b/>
            <sz val="9"/>
            <color indexed="81"/>
            <rFont val="Tahoma"/>
            <family val="2"/>
          </rPr>
          <t>Note:</t>
        </r>
        <r>
          <rPr>
            <sz val="9"/>
            <color indexed="81"/>
            <rFont val="Tahoma"/>
            <family val="2"/>
          </rPr>
          <t xml:space="preserve"> All the vials need to have the same bead concentration and the same bead regions.
Also, if you have several Multiplex stocks with different regions that you want to combine, do not use this tab, use one of the Individual bead stock tabs.  Treat each mix with different bead regions as a separate individual stock on those tabs.</t>
        </r>
      </text>
    </comment>
    <comment ref="B11" authorId="0" shapeId="0">
      <text>
        <r>
          <rPr>
            <sz val="9"/>
            <color indexed="81"/>
            <rFont val="Tahoma"/>
            <family val="2"/>
          </rPr>
          <t>Based on the protocol you are using, this is the volume in ul of the final multiplex bead mix needed for each reaction.</t>
        </r>
      </text>
    </comment>
    <comment ref="B12" authorId="0" shapeId="0">
      <text>
        <r>
          <rPr>
            <sz val="9"/>
            <color indexed="81"/>
            <rFont val="Tahoma"/>
            <family val="2"/>
          </rPr>
          <t>Use this to specify making enough bead mix for multiple experiments.  For example if you anticipate doing several experiments over a period of several weeks for a total of 250 reactions, enter at least 250.  The +20% should compensate for pipetting error in most situations.</t>
        </r>
      </text>
    </comment>
    <comment ref="B13" authorId="0" shapeId="0">
      <text>
        <r>
          <rPr>
            <sz val="9"/>
            <color indexed="81"/>
            <rFont val="Tahoma"/>
            <family val="2"/>
          </rPr>
          <t>Based on the limiting bead volume you entered in “Total volume (in ul) of stock =”, this will tell you if you have enough of the stock bead mix to make what you need.  If you don’t have enough you can try decreasing “# of Beads/reaction for any region =” or decreasing “Number of reactions desired =”.</t>
        </r>
      </text>
    </comment>
    <comment ref="F23"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 ref="B26" authorId="0" shapeId="0">
      <text>
        <r>
          <rPr>
            <sz val="9"/>
            <color indexed="81"/>
            <rFont val="Tahoma"/>
            <family val="2"/>
          </rPr>
          <t xml:space="preserve">Beads can be resuspended in a number of suitable storage or hybridization buffers specific for different genomic and proteomic protocols.  Refer to the xMAP Cookbook for recommendations.  Keep in mind that if resuspended in certain hybridization buffers the mix should be used immediately. </t>
        </r>
      </text>
    </comment>
  </commentList>
</comments>
</file>

<file path=xl/sharedStrings.xml><?xml version="1.0" encoding="utf-8"?>
<sst xmlns="http://schemas.openxmlformats.org/spreadsheetml/2006/main" count="115" uniqueCount="45">
  <si>
    <t>Number of reactions desired =</t>
  </si>
  <si>
    <t>Total volume of mix =</t>
  </si>
  <si>
    <t># of bead regions needed =</t>
  </si>
  <si>
    <t>To make a master mix for the desired number of reactions do the following.</t>
  </si>
  <si>
    <t>Total volume (in ul) of each region's stock =</t>
  </si>
  <si>
    <t>Do I have enough of each bead stock?</t>
  </si>
  <si>
    <t># of Beads/ul in the stock for each region =</t>
  </si>
  <si>
    <t># of Beads needed/ul for each region in a reaction =</t>
  </si>
  <si>
    <t># of Beads/ml of stock for each region=</t>
  </si>
  <si>
    <t>To make a multiplex master mix by concentrating do the following for the desired number of reactions.</t>
  </si>
  <si>
    <t>The total volume in ul with all regions will be =</t>
  </si>
  <si>
    <t>Use this tab to make a bead master mix from multiple individual bead stocks.</t>
  </si>
  <si>
    <t>Total volume in ul of all Stocks in a reaction =</t>
  </si>
  <si>
    <t>Amount (in ul) of all Stocks combined for all reactions =</t>
  </si>
  <si>
    <t>Amount (ul) of each Stock needed/reaction =</t>
  </si>
  <si>
    <t>Volume (in ul) of bead mix/reaction =</t>
  </si>
  <si>
    <t># of Beads/reaction for each region =</t>
  </si>
  <si>
    <t>Briefly centrifuge or use magnet to collect beads to sides of tube and remove all supernatent.</t>
  </si>
  <si>
    <t>% overage desired =</t>
  </si>
  <si>
    <t>Use this tab to make a bead master mix with any % overage from multiple individual bead stocks.</t>
  </si>
  <si>
    <r>
      <t xml:space="preserve">To make ready to use multiplex master mixes with individual bead stocks use one of the </t>
    </r>
    <r>
      <rPr>
        <b/>
        <sz val="11"/>
        <color theme="1"/>
        <rFont val="Calibri"/>
        <family val="2"/>
        <scheme val="minor"/>
      </rPr>
      <t>From Individual bead stocks</t>
    </r>
    <r>
      <rPr>
        <sz val="11"/>
        <color theme="1"/>
        <rFont val="Calibri"/>
        <family val="2"/>
        <scheme val="minor"/>
      </rPr>
      <t xml:space="preserve"> tabs.  The </t>
    </r>
    <r>
      <rPr>
        <b/>
        <sz val="11"/>
        <color theme="1"/>
        <rFont val="Calibri"/>
        <family val="2"/>
        <scheme val="minor"/>
      </rPr>
      <t>From Individual bead stocks</t>
    </r>
    <r>
      <rPr>
        <sz val="11"/>
        <color theme="1"/>
        <rFont val="Calibri"/>
        <family val="2"/>
        <scheme val="minor"/>
      </rPr>
      <t xml:space="preserve"> tab is used to make multiplex mixes without a % overage correction for shortages in pipetting volumes while the </t>
    </r>
    <r>
      <rPr>
        <b/>
        <sz val="11"/>
        <color theme="1"/>
        <rFont val="Calibri"/>
        <family val="2"/>
        <scheme val="minor"/>
      </rPr>
      <t xml:space="preserve">From Individual bead stocks+X% </t>
    </r>
    <r>
      <rPr>
        <sz val="11"/>
        <color theme="1"/>
        <rFont val="Calibri"/>
        <family val="2"/>
        <scheme val="minor"/>
      </rPr>
      <t xml:space="preserve">tab factors in a user defined % overage to compensate for pipetting volume shortages. </t>
    </r>
  </si>
  <si>
    <t># of Beads needed/ul of each region in a reaction =</t>
  </si>
  <si>
    <t>Use this tab to make a Multiplex bead master mix from a stock that already contains multiple bead regions.</t>
  </si>
  <si>
    <t># of Beads/ul for each region in the stock =</t>
  </si>
  <si>
    <t>Total volume (in ul) of stock =</t>
  </si>
  <si>
    <t>Amount (ul) of Stock needed/reaction =</t>
  </si>
  <si>
    <t>Amount (ul) of Stock needed for all reactions =</t>
  </si>
  <si>
    <t>Do I have enough bead stock?</t>
  </si>
  <si>
    <t>Use this tab to make a Multiplex bead master mix with any % overage from a stock that already contains multiple bead regions.</t>
  </si>
  <si>
    <t>Volumes to pipette are in the pink cells.</t>
  </si>
  <si>
    <t>Add the following ul volume of a suitable storage or hybridization buffer to resuspend the bead pellet.  Store the final resuspension in the dark at 4°C or use immediately.</t>
  </si>
  <si>
    <t>Vortex and sonicate each bead stock.</t>
  </si>
  <si>
    <r>
      <t>All 4 of the calculation tabs have a standard layout where data is entered by the user in the</t>
    </r>
    <r>
      <rPr>
        <b/>
        <sz val="11"/>
        <color rgb="FF92D050"/>
        <rFont val="Calibri"/>
        <family val="2"/>
        <scheme val="minor"/>
      </rPr>
      <t xml:space="preserve"> green cells</t>
    </r>
    <r>
      <rPr>
        <sz val="11"/>
        <color theme="1"/>
        <rFont val="Calibri"/>
        <family val="2"/>
        <scheme val="minor"/>
      </rPr>
      <t xml:space="preserve">.  Instructions and examples of data entry are in mouse over pop-ups for various cells.  After information about certain assay parameters are entered in the </t>
    </r>
    <r>
      <rPr>
        <b/>
        <sz val="11"/>
        <color rgb="FF92D050"/>
        <rFont val="Calibri"/>
        <family val="2"/>
        <scheme val="minor"/>
      </rPr>
      <t>green cells</t>
    </r>
    <r>
      <rPr>
        <sz val="11"/>
        <color theme="1"/>
        <rFont val="Calibri"/>
        <family val="2"/>
        <scheme val="minor"/>
      </rPr>
      <t xml:space="preserve">, the volumes to pipette are automatically displayed in the </t>
    </r>
    <r>
      <rPr>
        <b/>
        <sz val="11"/>
        <color rgb="FFFF66CC"/>
        <rFont val="Calibri"/>
        <family val="2"/>
        <scheme val="minor"/>
      </rPr>
      <t xml:space="preserve">pink fields </t>
    </r>
    <r>
      <rPr>
        <sz val="11"/>
        <color theme="1"/>
        <rFont val="Calibri"/>
        <family val="2"/>
        <scheme val="minor"/>
      </rPr>
      <t xml:space="preserve">with instructions on whether the user needs to concentrate or not.  The tool can also let the user know if there is enough of the stocks to make the mix as indicated by a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in the </t>
    </r>
    <r>
      <rPr>
        <b/>
        <sz val="11"/>
        <color theme="1"/>
        <rFont val="Calibri"/>
        <family val="2"/>
        <scheme val="minor"/>
      </rPr>
      <t>Do I have enough of each bead stock?</t>
    </r>
    <r>
      <rPr>
        <sz val="11"/>
        <color theme="1"/>
        <rFont val="Calibri"/>
        <family val="2"/>
        <scheme val="minor"/>
      </rPr>
      <t xml:space="preserve"> cell.</t>
    </r>
  </si>
  <si>
    <t>Multiplex Bead mix Calculator</t>
  </si>
  <si>
    <t>To make a ready to use master mix for the desired number of reactions do the following.</t>
  </si>
  <si>
    <t>To make a ready to use master mix by concentrating do the following for the desired number of reactions.</t>
  </si>
  <si>
    <r>
      <t xml:space="preserve">This file contains 4 calculation tabs that provide volumes and instructions on how to make ready to use multiplex bead mixes for proteomic or genomic assays with Luminex MicroPlex or MagPlex beads.  After the user enters information about the bead stocks, volumes and instructions for making the bead mixes are displayed.  Brief instructions on using the calculator are below. More detailed instructions can be found in the blog </t>
    </r>
    <r>
      <rPr>
        <b/>
        <sz val="11"/>
        <color theme="1"/>
        <rFont val="Calibri"/>
        <family val="2"/>
        <scheme val="minor"/>
      </rPr>
      <t>Multiplex Bead Mixes Made Easy with an Excel-based Bead Calculator</t>
    </r>
    <r>
      <rPr>
        <sz val="11"/>
        <color theme="1"/>
        <rFont val="Calibri"/>
        <family val="2"/>
        <scheme val="minor"/>
      </rPr>
      <t>.  If you still need assistance with using the calculator contact Technical Support or your FAS for assistance.</t>
    </r>
  </si>
  <si>
    <r>
      <t xml:space="preserve">To make a ready to use multiplex mix from concentrated multiplex stocks, use one of the </t>
    </r>
    <r>
      <rPr>
        <b/>
        <sz val="11"/>
        <color theme="1"/>
        <rFont val="Calibri"/>
        <family val="2"/>
        <scheme val="minor"/>
      </rPr>
      <t xml:space="preserve">From Multiplex Bead stock </t>
    </r>
    <r>
      <rPr>
        <sz val="11"/>
        <color theme="1"/>
        <rFont val="Calibri"/>
        <family val="2"/>
        <scheme val="minor"/>
      </rPr>
      <t>tabs.  The</t>
    </r>
    <r>
      <rPr>
        <b/>
        <sz val="11"/>
        <color theme="1"/>
        <rFont val="Calibri"/>
        <family val="2"/>
        <scheme val="minor"/>
      </rPr>
      <t xml:space="preserve"> From Multiplex Bead stock</t>
    </r>
    <r>
      <rPr>
        <sz val="11"/>
        <color theme="1"/>
        <rFont val="Calibri"/>
        <family val="2"/>
        <scheme val="minor"/>
      </rPr>
      <t xml:space="preserve"> tab is used to make multiplex mixes without a % overage correction for shortages in pipetting volumes while the </t>
    </r>
    <r>
      <rPr>
        <b/>
        <sz val="11"/>
        <color theme="1"/>
        <rFont val="Calibri"/>
        <family val="2"/>
        <scheme val="minor"/>
      </rPr>
      <t>From Multiplex Bead stock+X%</t>
    </r>
    <r>
      <rPr>
        <sz val="11"/>
        <color theme="1"/>
        <rFont val="Calibri"/>
        <family val="2"/>
        <scheme val="minor"/>
      </rPr>
      <t xml:space="preserve"> tab is for calculations with a user defined % overage to compensate for pipetting volume shortages.</t>
    </r>
  </si>
  <si>
    <t>Briefly centrifuge or use magnet to collect beads to sides of tube and remove all supernatant.</t>
  </si>
  <si>
    <t>Use the following volume (in ul) of each bead region's stock, combine all into a tube of suitable volume as indicated in the next blue cell.</t>
  </si>
  <si>
    <t>Use the following volume of bead mix in ul and place in a suitable volume tube.</t>
  </si>
  <si>
    <t>Date of mix =</t>
  </si>
  <si>
    <t>Hybridization/resuspension buffer used =</t>
  </si>
  <si>
    <t xml:space="preserve">Enter values or text in the green cells.  </t>
  </si>
  <si>
    <t>Stock beads/ml concentration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</si>
</sst>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9"/>
      <color indexed="81"/>
      <name val="Tahoma"/>
      <family val="2"/>
    </font>
    <font>
      <b/>
      <sz val="11"/>
      <color theme="1"/>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b/>
      <sz val="11"/>
      <color rgb="FFFF66CC"/>
      <name val="Calibri"/>
      <family val="2"/>
      <scheme val="minor"/>
    </font>
    <font>
      <b/>
      <sz val="20"/>
      <color theme="1"/>
      <name val="Calibri"/>
      <family val="2"/>
      <scheme val="minor"/>
    </font>
    <font>
      <b/>
      <sz val="11"/>
      <color rgb="FF92D050"/>
      <name val="Calibri"/>
      <family val="2"/>
      <scheme val="minor"/>
    </font>
    <font>
      <b/>
      <sz val="9"/>
      <color indexed="81"/>
      <name val="Tahoma"/>
      <family val="2"/>
    </font>
    <font>
      <sz val="11"/>
      <color theme="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8" tint="0.59999389629810485"/>
        <bgColor indexed="64"/>
      </patternFill>
    </fill>
    <fill>
      <patternFill patternType="solid">
        <fgColor rgb="FFFF99FF"/>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right style="thin">
        <color theme="0"/>
      </right>
      <top/>
      <bottom style="thin">
        <color theme="0"/>
      </bottom>
      <diagonal/>
    </border>
    <border>
      <left style="thin">
        <color theme="0"/>
      </left>
      <right style="thin">
        <color theme="0"/>
      </right>
      <top/>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1"/>
      </left>
      <right style="thin">
        <color theme="1"/>
      </right>
      <top style="thin">
        <color theme="1"/>
      </top>
      <bottom/>
      <diagonal/>
    </border>
    <border>
      <left/>
      <right style="thin">
        <color theme="0"/>
      </right>
      <top style="thin">
        <color theme="0"/>
      </top>
      <bottom/>
      <diagonal/>
    </border>
    <border>
      <left style="thin">
        <color theme="1"/>
      </left>
      <right style="thin">
        <color theme="1"/>
      </right>
      <top/>
      <bottom style="thin">
        <color theme="1"/>
      </bottom>
      <diagonal/>
    </border>
    <border>
      <left style="thin">
        <color theme="0"/>
      </left>
      <right/>
      <top style="thin">
        <color theme="0"/>
      </top>
      <bottom/>
      <diagonal/>
    </border>
  </borders>
  <cellStyleXfs count="1">
    <xf numFmtId="0" fontId="0" fillId="0" borderId="0"/>
  </cellStyleXfs>
  <cellXfs count="116">
    <xf numFmtId="0" fontId="0" fillId="0" borderId="0" xfId="0"/>
    <xf numFmtId="0" fontId="2" fillId="3" borderId="1" xfId="0" applyFont="1" applyFill="1" applyBorder="1"/>
    <xf numFmtId="0" fontId="0" fillId="2" borderId="1" xfId="0" applyFill="1" applyBorder="1" applyProtection="1">
      <protection locked="0"/>
    </xf>
    <xf numFmtId="3" fontId="0" fillId="2" borderId="1" xfId="0" applyNumberFormat="1" applyFill="1" applyBorder="1" applyProtection="1">
      <protection locked="0"/>
    </xf>
    <xf numFmtId="4" fontId="0" fillId="2" borderId="1" xfId="0" applyNumberFormat="1" applyFill="1" applyBorder="1" applyProtection="1">
      <protection locked="0"/>
    </xf>
    <xf numFmtId="0" fontId="0" fillId="0" borderId="1" xfId="0" applyFont="1" applyBorder="1" applyAlignment="1">
      <alignment horizontal="right"/>
    </xf>
    <xf numFmtId="0" fontId="0" fillId="0" borderId="1" xfId="0" applyBorder="1" applyAlignment="1">
      <alignment horizontal="right"/>
    </xf>
    <xf numFmtId="0" fontId="0" fillId="0" borderId="2" xfId="0" applyBorder="1"/>
    <xf numFmtId="4" fontId="0" fillId="0" borderId="2" xfId="0" applyNumberFormat="1" applyBorder="1"/>
    <xf numFmtId="0" fontId="2" fillId="2" borderId="2" xfId="0" applyFont="1" applyFill="1" applyBorder="1"/>
    <xf numFmtId="4" fontId="3" fillId="0" borderId="2" xfId="0" applyNumberFormat="1" applyFont="1" applyBorder="1"/>
    <xf numFmtId="0" fontId="2" fillId="4" borderId="2" xfId="0" applyFont="1" applyFill="1" applyBorder="1"/>
    <xf numFmtId="0" fontId="0" fillId="0" borderId="2" xfId="0" applyFont="1" applyBorder="1"/>
    <xf numFmtId="4" fontId="0" fillId="0" borderId="2" xfId="0" applyNumberFormat="1" applyFont="1" applyBorder="1"/>
    <xf numFmtId="0" fontId="0" fillId="0" borderId="2" xfId="0" applyBorder="1" applyAlignment="1">
      <alignment horizontal="right"/>
    </xf>
    <xf numFmtId="0" fontId="0" fillId="0" borderId="2" xfId="0" applyBorder="1" applyAlignment="1">
      <alignment horizontal="left" vertical="top" wrapText="1"/>
    </xf>
    <xf numFmtId="4" fontId="0" fillId="4" borderId="2" xfId="0" applyNumberFormat="1" applyFill="1" applyBorder="1" applyAlignment="1">
      <alignment horizontal="left" vertical="top" wrapText="1"/>
    </xf>
    <xf numFmtId="4" fontId="0" fillId="4" borderId="2" xfId="0" applyNumberFormat="1" applyFill="1" applyBorder="1"/>
    <xf numFmtId="0" fontId="0" fillId="0" borderId="4" xfId="0" applyFont="1" applyBorder="1"/>
    <xf numFmtId="0" fontId="0" fillId="0" borderId="5" xfId="0" applyBorder="1"/>
    <xf numFmtId="0" fontId="0" fillId="0" borderId="4" xfId="0" applyBorder="1"/>
    <xf numFmtId="0" fontId="0" fillId="0" borderId="6" xfId="0" applyBorder="1"/>
    <xf numFmtId="0" fontId="0" fillId="0" borderId="3" xfId="0" applyBorder="1"/>
    <xf numFmtId="0" fontId="0" fillId="0" borderId="4" xfId="0" applyBorder="1" applyAlignment="1">
      <alignment horizontal="left" vertical="top" wrapText="1"/>
    </xf>
    <xf numFmtId="0" fontId="0" fillId="0" borderId="8" xfId="0" applyBorder="1"/>
    <xf numFmtId="0" fontId="0" fillId="0" borderId="9" xfId="0" applyBorder="1"/>
    <xf numFmtId="0" fontId="0" fillId="0" borderId="7" xfId="0" applyBorder="1" applyAlignment="1">
      <alignment horizontal="right" vertical="top"/>
    </xf>
    <xf numFmtId="0" fontId="0" fillId="0" borderId="7" xfId="0" applyBorder="1" applyAlignment="1">
      <alignment horizontal="right"/>
    </xf>
    <xf numFmtId="4" fontId="0" fillId="0" borderId="5" xfId="0" applyNumberFormat="1" applyBorder="1"/>
    <xf numFmtId="4" fontId="0" fillId="0" borderId="6" xfId="0" applyNumberFormat="1" applyBorder="1"/>
    <xf numFmtId="0" fontId="5" fillId="0" borderId="10" xfId="0" applyFont="1" applyBorder="1"/>
    <xf numFmtId="0" fontId="5" fillId="0" borderId="16" xfId="0" applyFont="1" applyBorder="1"/>
    <xf numFmtId="0" fontId="0" fillId="0" borderId="16" xfId="0" applyBorder="1"/>
    <xf numFmtId="0" fontId="0" fillId="0" borderId="17" xfId="0" applyBorder="1"/>
    <xf numFmtId="0" fontId="0" fillId="0" borderId="16" xfId="0" applyFill="1" applyBorder="1"/>
    <xf numFmtId="4" fontId="0" fillId="0" borderId="16" xfId="0" applyNumberFormat="1" applyFill="1" applyBorder="1" applyAlignment="1">
      <alignment horizontal="left" vertical="top"/>
    </xf>
    <xf numFmtId="0" fontId="0" fillId="0" borderId="13" xfId="0" applyBorder="1"/>
    <xf numFmtId="0" fontId="0" fillId="0" borderId="14" xfId="0" applyBorder="1" applyAlignment="1">
      <alignment horizontal="right"/>
    </xf>
    <xf numFmtId="0" fontId="0" fillId="0" borderId="15" xfId="0" applyBorder="1"/>
    <xf numFmtId="0" fontId="0" fillId="0" borderId="14" xfId="0" applyBorder="1"/>
    <xf numFmtId="0" fontId="10" fillId="0" borderId="2" xfId="0" applyFont="1" applyBorder="1"/>
    <xf numFmtId="0" fontId="10" fillId="0" borderId="2" xfId="0" applyFont="1" applyBorder="1" applyAlignment="1">
      <alignment horizontal="right"/>
    </xf>
    <xf numFmtId="3" fontId="10" fillId="0" borderId="2" xfId="0" applyNumberFormat="1" applyFont="1" applyFill="1" applyBorder="1"/>
    <xf numFmtId="4" fontId="10" fillId="0" borderId="2" xfId="0" applyNumberFormat="1" applyFont="1" applyFill="1" applyBorder="1"/>
    <xf numFmtId="0" fontId="10" fillId="0" borderId="2" xfId="0" applyFont="1" applyBorder="1" applyAlignment="1">
      <alignment horizontal="right" vertical="top"/>
    </xf>
    <xf numFmtId="4" fontId="10" fillId="0" borderId="2" xfId="0" applyNumberFormat="1" applyFont="1" applyBorder="1"/>
    <xf numFmtId="0" fontId="0" fillId="0" borderId="10" xfId="0" applyBorder="1"/>
    <xf numFmtId="0" fontId="0" fillId="0" borderId="5" xfId="0" applyFont="1" applyBorder="1"/>
    <xf numFmtId="0" fontId="0" fillId="0" borderId="7" xfId="0" applyFont="1" applyBorder="1" applyAlignment="1">
      <alignment horizontal="right"/>
    </xf>
    <xf numFmtId="0" fontId="2" fillId="3" borderId="7" xfId="0" applyFont="1" applyFill="1" applyBorder="1"/>
    <xf numFmtId="0" fontId="0" fillId="0" borderId="2" xfId="0" applyBorder="1" applyAlignment="1">
      <alignment horizontal="left" vertical="top"/>
    </xf>
    <xf numFmtId="4" fontId="0" fillId="0" borderId="2" xfId="0" applyNumberFormat="1" applyBorder="1" applyAlignment="1">
      <alignment horizontal="left" vertical="top" wrapText="1"/>
    </xf>
    <xf numFmtId="0" fontId="3" fillId="0" borderId="2" xfId="0" applyFont="1" applyBorder="1"/>
    <xf numFmtId="0" fontId="0" fillId="0" borderId="19" xfId="0" applyBorder="1"/>
    <xf numFmtId="0" fontId="0" fillId="0" borderId="22" xfId="0" applyBorder="1"/>
    <xf numFmtId="0" fontId="0" fillId="0" borderId="22" xfId="0" applyBorder="1" applyAlignment="1">
      <alignment horizontal="right" vertical="top"/>
    </xf>
    <xf numFmtId="0" fontId="0" fillId="0" borderId="18" xfId="0" applyBorder="1"/>
    <xf numFmtId="4" fontId="0" fillId="3" borderId="18" xfId="0" applyNumberFormat="1" applyFill="1" applyBorder="1" applyAlignment="1">
      <alignment horizontal="left"/>
    </xf>
    <xf numFmtId="0" fontId="0" fillId="0" borderId="23" xfId="0" applyBorder="1"/>
    <xf numFmtId="0" fontId="0" fillId="0" borderId="24" xfId="0" applyBorder="1"/>
    <xf numFmtId="0" fontId="0" fillId="0" borderId="25" xfId="0" applyBorder="1"/>
    <xf numFmtId="0" fontId="5" fillId="0" borderId="19" xfId="0" applyFont="1" applyBorder="1"/>
    <xf numFmtId="0" fontId="0" fillId="0" borderId="21" xfId="0" applyBorder="1" applyAlignment="1">
      <alignment horizontal="left" vertical="top" wrapText="1"/>
    </xf>
    <xf numFmtId="0" fontId="5" fillId="0" borderId="22" xfId="0" applyFont="1" applyBorder="1"/>
    <xf numFmtId="0" fontId="0" fillId="0" borderId="18" xfId="0" applyBorder="1" applyAlignment="1">
      <alignment horizontal="left" vertical="top" wrapText="1"/>
    </xf>
    <xf numFmtId="0" fontId="0" fillId="0" borderId="22" xfId="0" applyFill="1" applyBorder="1" applyAlignment="1">
      <alignment horizontal="right" vertical="top"/>
    </xf>
    <xf numFmtId="4" fontId="0" fillId="3" borderId="18" xfId="0" applyNumberFormat="1" applyFill="1" applyBorder="1"/>
    <xf numFmtId="0" fontId="0" fillId="0" borderId="22" xfId="0" applyFill="1" applyBorder="1"/>
    <xf numFmtId="4" fontId="0" fillId="0" borderId="22" xfId="0" applyNumberFormat="1" applyFill="1" applyBorder="1" applyAlignment="1">
      <alignment horizontal="left" vertical="top"/>
    </xf>
    <xf numFmtId="0" fontId="0" fillId="0" borderId="24" xfId="0" applyBorder="1" applyAlignment="1">
      <alignment horizontal="right"/>
    </xf>
    <xf numFmtId="4" fontId="0" fillId="3" borderId="24" xfId="0" applyNumberFormat="1" applyFill="1" applyBorder="1"/>
    <xf numFmtId="0" fontId="10" fillId="0" borderId="4" xfId="0" applyFont="1" applyBorder="1"/>
    <xf numFmtId="0" fontId="0" fillId="0" borderId="22" xfId="0" applyBorder="1" applyAlignment="1">
      <alignment horizontal="left" vertical="top" wrapText="1"/>
    </xf>
    <xf numFmtId="0" fontId="0" fillId="0" borderId="22" xfId="0" applyBorder="1" applyAlignment="1">
      <alignment horizontal="right" vertical="top" wrapText="1"/>
    </xf>
    <xf numFmtId="0" fontId="0" fillId="0" borderId="26" xfId="0" applyBorder="1" applyAlignment="1">
      <alignment horizontal="right"/>
    </xf>
    <xf numFmtId="0" fontId="0" fillId="0" borderId="27" xfId="0" applyFont="1" applyBorder="1"/>
    <xf numFmtId="0" fontId="0" fillId="0" borderId="29" xfId="0" applyBorder="1"/>
    <xf numFmtId="0" fontId="0" fillId="0" borderId="2" xfId="0" applyFill="1" applyBorder="1" applyAlignment="1">
      <alignment horizontal="right"/>
    </xf>
    <xf numFmtId="0" fontId="0" fillId="0" borderId="2" xfId="0" applyFill="1" applyBorder="1" applyAlignment="1">
      <alignment horizontal="left" vertical="top"/>
    </xf>
    <xf numFmtId="0" fontId="0" fillId="0" borderId="2" xfId="0" applyFill="1" applyBorder="1"/>
    <xf numFmtId="4" fontId="0" fillId="0" borderId="4" xfId="0" applyNumberFormat="1" applyFont="1" applyBorder="1"/>
    <xf numFmtId="0" fontId="10" fillId="0" borderId="6" xfId="0" applyFont="1" applyBorder="1"/>
    <xf numFmtId="0" fontId="0" fillId="0" borderId="2" xfId="0" applyFill="1" applyBorder="1" applyAlignment="1"/>
    <xf numFmtId="0" fontId="0" fillId="0" borderId="4" xfId="0" applyFill="1" applyBorder="1" applyAlignment="1"/>
    <xf numFmtId="0" fontId="2" fillId="2" borderId="1" xfId="0" applyFont="1" applyFill="1" applyBorder="1" applyAlignment="1" applyProtection="1">
      <protection locked="0"/>
    </xf>
    <xf numFmtId="4" fontId="0" fillId="4" borderId="2" xfId="0" applyNumberFormat="1" applyFill="1" applyBorder="1" applyAlignment="1">
      <alignment horizontal="left" vertical="top"/>
    </xf>
    <xf numFmtId="0" fontId="0" fillId="0" borderId="28" xfId="0" applyBorder="1" applyAlignment="1">
      <alignment horizontal="right"/>
    </xf>
    <xf numFmtId="0" fontId="3" fillId="0" borderId="8" xfId="0" applyFont="1" applyBorder="1"/>
    <xf numFmtId="0" fontId="3" fillId="0" borderId="4" xfId="0" applyFont="1" applyBorder="1"/>
    <xf numFmtId="0" fontId="0" fillId="0" borderId="18" xfId="0" applyFill="1" applyBorder="1" applyAlignment="1">
      <alignment horizontal="left" vertical="top"/>
    </xf>
    <xf numFmtId="4" fontId="0" fillId="4" borderId="2" xfId="0" applyNumberFormat="1" applyFill="1" applyBorder="1" applyAlignment="1">
      <alignment horizontal="left"/>
    </xf>
    <xf numFmtId="4" fontId="0" fillId="3" borderId="24" xfId="0" applyNumberFormat="1" applyFill="1" applyBorder="1" applyAlignment="1">
      <alignment horizontal="left"/>
    </xf>
    <xf numFmtId="4" fontId="0" fillId="3" borderId="14" xfId="0" applyNumberFormat="1" applyFill="1" applyBorder="1" applyAlignment="1">
      <alignment horizontal="left"/>
    </xf>
    <xf numFmtId="0" fontId="7" fillId="0" borderId="2" xfId="0" applyFont="1" applyBorder="1" applyAlignment="1">
      <alignment horizontal="left" vertical="top"/>
    </xf>
    <xf numFmtId="0" fontId="0" fillId="0" borderId="2" xfId="0" applyBorder="1" applyAlignment="1">
      <alignment horizontal="left" vertical="top"/>
    </xf>
    <xf numFmtId="0" fontId="0" fillId="0" borderId="2" xfId="0" applyBorder="1" applyAlignment="1">
      <alignment horizontal="left" vertical="top" wrapText="1"/>
    </xf>
    <xf numFmtId="0" fontId="2" fillId="0" borderId="2" xfId="0" applyFont="1" applyBorder="1" applyAlignment="1">
      <alignment horizontal="left" vertical="top"/>
    </xf>
    <xf numFmtId="0" fontId="4" fillId="0" borderId="20" xfId="0" applyFont="1" applyFill="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 xfId="0" applyFont="1" applyBorder="1" applyAlignment="1">
      <alignment horizontal="left" vertical="top" wrapText="1"/>
    </xf>
    <xf numFmtId="0" fontId="4" fillId="0" borderId="18" xfId="0" applyFont="1" applyBorder="1" applyAlignment="1">
      <alignment horizontal="left" vertical="top" wrapText="1"/>
    </xf>
    <xf numFmtId="0" fontId="0" fillId="0" borderId="18" xfId="0" applyBorder="1" applyAlignment="1">
      <alignment horizontal="left" vertical="top"/>
    </xf>
    <xf numFmtId="0" fontId="0" fillId="0" borderId="24" xfId="0" applyBorder="1" applyAlignment="1">
      <alignment horizontal="left" vertical="top" wrapText="1"/>
    </xf>
    <xf numFmtId="0" fontId="0" fillId="0" borderId="2" xfId="0" applyBorder="1" applyAlignment="1">
      <alignment horizontal="right" vertical="top"/>
    </xf>
    <xf numFmtId="0" fontId="0" fillId="0" borderId="2" xfId="0" applyBorder="1" applyAlignment="1"/>
    <xf numFmtId="4" fontId="0" fillId="4" borderId="2" xfId="0" applyNumberFormat="1" applyFill="1" applyBorder="1" applyAlignment="1">
      <alignment horizontal="left" vertical="top"/>
    </xf>
    <xf numFmtId="0" fontId="0" fillId="4" borderId="17" xfId="0" applyFill="1" applyBorder="1" applyAlignment="1">
      <alignment horizontal="left" vertical="top"/>
    </xf>
    <xf numFmtId="0" fontId="10" fillId="0" borderId="4" xfId="0" applyFont="1" applyBorder="1" applyAlignment="1">
      <alignment horizontal="right" vertical="top"/>
    </xf>
    <xf numFmtId="0" fontId="10" fillId="0" borderId="2" xfId="0" applyFont="1" applyBorder="1" applyAlignment="1">
      <alignment horizontal="right" vertical="top"/>
    </xf>
    <xf numFmtId="0" fontId="4" fillId="0" borderId="11" xfId="0" applyFont="1" applyFill="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0" fillId="0" borderId="14" xfId="0" applyBorder="1" applyAlignment="1">
      <alignment horizontal="left" vertical="top" wrapText="1"/>
    </xf>
    <xf numFmtId="0" fontId="0" fillId="4" borderId="18" xfId="0" applyFill="1" applyBorder="1" applyAlignment="1">
      <alignment horizontal="left" vertical="top"/>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color rgb="FFFF99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144780</xdr:rowOff>
    </xdr:from>
    <xdr:to>
      <xdr:col>0</xdr:col>
      <xdr:colOff>4213860</xdr:colOff>
      <xdr:row>5</xdr:row>
      <xdr:rowOff>144780</xdr:rowOff>
    </xdr:to>
    <xdr:pic>
      <xdr:nvPicPr>
        <xdr:cNvPr id="2" name="Picture 1"/>
        <xdr:cNvPicPr>
          <a:picLocks noChangeAspect="1"/>
        </xdr:cNvPicPr>
      </xdr:nvPicPr>
      <xdr:blipFill>
        <a:blip xmlns:r="http://schemas.openxmlformats.org/officeDocument/2006/relationships" r:embed="rId1"/>
        <a:stretch>
          <a:fillRect/>
        </a:stretch>
      </xdr:blipFill>
      <xdr:spPr>
        <a:xfrm>
          <a:off x="274320" y="144780"/>
          <a:ext cx="393954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25"/>
  <sheetViews>
    <sheetView tabSelected="1" workbookViewId="0">
      <selection activeCell="A2" sqref="A1:A2"/>
    </sheetView>
  </sheetViews>
  <sheetFormatPr defaultColWidth="8.86328125" defaultRowHeight="14.25" x14ac:dyDescent="0.45"/>
  <cols>
    <col min="1" max="1" width="68.796875" style="7" customWidth="1"/>
    <col min="2" max="16384" width="8.86328125" style="7"/>
  </cols>
  <sheetData>
    <row r="8" spans="1:11" ht="25.5" x14ac:dyDescent="0.45">
      <c r="A8" s="93" t="s">
        <v>33</v>
      </c>
      <c r="B8" s="94"/>
      <c r="C8" s="94"/>
      <c r="D8" s="94"/>
      <c r="E8" s="94"/>
      <c r="F8" s="94"/>
    </row>
    <row r="9" spans="1:11" x14ac:dyDescent="0.45">
      <c r="A9" s="95" t="s">
        <v>36</v>
      </c>
      <c r="B9" s="95"/>
      <c r="C9" s="95"/>
      <c r="D9" s="95"/>
      <c r="E9" s="95"/>
      <c r="F9" s="95"/>
      <c r="G9" s="95"/>
      <c r="H9" s="95"/>
      <c r="I9" s="15"/>
      <c r="J9" s="15"/>
      <c r="K9" s="15"/>
    </row>
    <row r="10" spans="1:11" x14ac:dyDescent="0.45">
      <c r="A10" s="95"/>
      <c r="B10" s="95"/>
      <c r="C10" s="95"/>
      <c r="D10" s="95"/>
      <c r="E10" s="95"/>
      <c r="F10" s="95"/>
      <c r="G10" s="95"/>
      <c r="H10" s="95"/>
      <c r="I10" s="15"/>
      <c r="J10" s="15"/>
      <c r="K10" s="15"/>
    </row>
    <row r="11" spans="1:11" x14ac:dyDescent="0.45">
      <c r="A11" s="95"/>
      <c r="B11" s="95"/>
      <c r="C11" s="95"/>
      <c r="D11" s="95"/>
      <c r="E11" s="95"/>
      <c r="F11" s="95"/>
      <c r="G11" s="95"/>
      <c r="H11" s="95"/>
      <c r="I11" s="15"/>
      <c r="J11" s="15"/>
      <c r="K11" s="15"/>
    </row>
    <row r="12" spans="1:11" x14ac:dyDescent="0.45">
      <c r="A12" s="95"/>
      <c r="B12" s="95"/>
      <c r="C12" s="95"/>
      <c r="D12" s="95"/>
      <c r="E12" s="95"/>
      <c r="F12" s="95"/>
      <c r="G12" s="95"/>
      <c r="H12" s="95"/>
      <c r="I12" s="15"/>
      <c r="J12" s="15"/>
      <c r="K12" s="15"/>
    </row>
    <row r="13" spans="1:11" x14ac:dyDescent="0.45">
      <c r="A13" s="15"/>
      <c r="B13" s="15"/>
      <c r="C13" s="15"/>
      <c r="D13" s="15"/>
      <c r="E13" s="15"/>
      <c r="F13" s="15"/>
      <c r="G13" s="15"/>
      <c r="H13" s="15"/>
      <c r="I13" s="15"/>
      <c r="J13" s="15"/>
      <c r="K13" s="15"/>
    </row>
    <row r="14" spans="1:11" x14ac:dyDescent="0.45">
      <c r="A14" s="95" t="s">
        <v>32</v>
      </c>
      <c r="B14" s="95"/>
      <c r="C14" s="95"/>
      <c r="D14" s="95"/>
      <c r="E14" s="95"/>
      <c r="F14" s="95"/>
      <c r="G14" s="95"/>
      <c r="H14" s="95"/>
      <c r="I14" s="15"/>
      <c r="J14" s="15"/>
      <c r="K14" s="15"/>
    </row>
    <row r="15" spans="1:11" x14ac:dyDescent="0.45">
      <c r="A15" s="95"/>
      <c r="B15" s="95"/>
      <c r="C15" s="95"/>
      <c r="D15" s="95"/>
      <c r="E15" s="95"/>
      <c r="F15" s="95"/>
      <c r="G15" s="95"/>
      <c r="H15" s="95"/>
      <c r="I15" s="15"/>
      <c r="J15" s="15"/>
      <c r="K15" s="15"/>
    </row>
    <row r="16" spans="1:11" x14ac:dyDescent="0.45">
      <c r="A16" s="95"/>
      <c r="B16" s="95"/>
      <c r="C16" s="95"/>
      <c r="D16" s="95"/>
      <c r="E16" s="95"/>
      <c r="F16" s="95"/>
      <c r="G16" s="95"/>
      <c r="H16" s="95"/>
    </row>
    <row r="17" spans="1:8" x14ac:dyDescent="0.45">
      <c r="A17" s="95"/>
      <c r="B17" s="95"/>
      <c r="C17" s="95"/>
      <c r="D17" s="95"/>
      <c r="E17" s="95"/>
      <c r="F17" s="95"/>
      <c r="G17" s="95"/>
      <c r="H17" s="95"/>
    </row>
    <row r="18" spans="1:8" x14ac:dyDescent="0.45">
      <c r="A18" s="95"/>
      <c r="B18" s="95"/>
      <c r="C18" s="95"/>
      <c r="D18" s="95"/>
      <c r="E18" s="95"/>
      <c r="F18" s="95"/>
      <c r="G18" s="95"/>
      <c r="H18" s="95"/>
    </row>
    <row r="19" spans="1:8" ht="14.45" customHeight="1" x14ac:dyDescent="0.45">
      <c r="A19" s="95" t="s">
        <v>20</v>
      </c>
      <c r="B19" s="95"/>
      <c r="C19" s="95"/>
      <c r="D19" s="95"/>
      <c r="E19" s="95"/>
      <c r="F19" s="95"/>
      <c r="G19" s="95"/>
      <c r="H19" s="95"/>
    </row>
    <row r="20" spans="1:8" x14ac:dyDescent="0.45">
      <c r="A20" s="95"/>
      <c r="B20" s="95"/>
      <c r="C20" s="95"/>
      <c r="D20" s="95"/>
      <c r="E20" s="95"/>
      <c r="F20" s="95"/>
      <c r="G20" s="95"/>
      <c r="H20" s="95"/>
    </row>
    <row r="21" spans="1:8" x14ac:dyDescent="0.45">
      <c r="A21" s="95"/>
      <c r="B21" s="95"/>
      <c r="C21" s="95"/>
      <c r="D21" s="95"/>
      <c r="E21" s="95"/>
      <c r="F21" s="95"/>
      <c r="G21" s="95"/>
      <c r="H21" s="95"/>
    </row>
    <row r="22" spans="1:8" x14ac:dyDescent="0.45">
      <c r="A22" s="95"/>
      <c r="B22" s="95"/>
      <c r="C22" s="95"/>
      <c r="D22" s="95"/>
      <c r="E22" s="95"/>
      <c r="F22" s="95"/>
      <c r="G22" s="95"/>
      <c r="H22" s="95"/>
    </row>
    <row r="23" spans="1:8" x14ac:dyDescent="0.45">
      <c r="A23" s="95" t="s">
        <v>37</v>
      </c>
      <c r="B23" s="95"/>
      <c r="C23" s="95"/>
      <c r="D23" s="95"/>
      <c r="E23" s="95"/>
      <c r="F23" s="95"/>
      <c r="G23" s="95"/>
      <c r="H23" s="95"/>
    </row>
    <row r="24" spans="1:8" x14ac:dyDescent="0.45">
      <c r="A24" s="95"/>
      <c r="B24" s="95"/>
      <c r="C24" s="95"/>
      <c r="D24" s="95"/>
      <c r="E24" s="95"/>
      <c r="F24" s="95"/>
      <c r="G24" s="95"/>
      <c r="H24" s="95"/>
    </row>
    <row r="25" spans="1:8" x14ac:dyDescent="0.45">
      <c r="A25" s="95"/>
      <c r="B25" s="95"/>
      <c r="C25" s="95"/>
      <c r="D25" s="95"/>
      <c r="E25" s="95"/>
      <c r="F25" s="95"/>
      <c r="G25" s="95"/>
      <c r="H25" s="95"/>
    </row>
  </sheetData>
  <sheetProtection algorithmName="SHA-512" hashValue="fAsU1riONne1c0e6qnw94zs6KEsX7fT6rPC9EYJi+odEToyoPXJzEOAhwDeqbh01JetDMQno5Io+7552WI78jg==" saltValue="NY7N9Kf+m/JP4fKrGYvt7Q==" spinCount="100000" sheet="1" objects="1" scenarios="1" selectLockedCells="1"/>
  <mergeCells count="5">
    <mergeCell ref="A8:F8"/>
    <mergeCell ref="A9:H12"/>
    <mergeCell ref="A14:H18"/>
    <mergeCell ref="A19:H22"/>
    <mergeCell ref="A23:H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Normal="100" workbookViewId="0">
      <selection activeCell="C7" sqref="C7"/>
    </sheetView>
  </sheetViews>
  <sheetFormatPr defaultColWidth="8.86328125" defaultRowHeight="14.25" x14ac:dyDescent="0.45"/>
  <cols>
    <col min="1" max="1" width="2.53125" style="7" customWidth="1"/>
    <col min="2" max="2" width="40.86328125" style="7" customWidth="1"/>
    <col min="3" max="3" width="20.86328125" style="7" customWidth="1"/>
    <col min="4" max="4" width="29.33203125" style="7" customWidth="1"/>
    <col min="5" max="5" width="4.6640625" style="7" customWidth="1"/>
    <col min="6" max="6" width="40.53125" style="8" customWidth="1"/>
    <col min="7" max="7" width="29.53125" style="7" customWidth="1"/>
    <col min="8" max="8" width="22.33203125" style="7" customWidth="1"/>
    <col min="9" max="16384" width="8.86328125" style="7"/>
  </cols>
  <sheetData>
    <row r="1" spans="1:9" x14ac:dyDescent="0.45">
      <c r="B1" s="96" t="s">
        <v>11</v>
      </c>
      <c r="C1" s="94"/>
      <c r="D1" s="94"/>
      <c r="E1" s="94"/>
    </row>
    <row r="2" spans="1:9" x14ac:dyDescent="0.45">
      <c r="B2" s="9" t="s">
        <v>43</v>
      </c>
      <c r="F2" s="10"/>
    </row>
    <row r="3" spans="1:9" x14ac:dyDescent="0.45">
      <c r="B3" s="11" t="s">
        <v>29</v>
      </c>
      <c r="F3" s="10"/>
    </row>
    <row r="4" spans="1:9" x14ac:dyDescent="0.45">
      <c r="B4" s="5" t="s">
        <v>41</v>
      </c>
      <c r="C4" s="2"/>
      <c r="F4" s="10"/>
    </row>
    <row r="5" spans="1:9" x14ac:dyDescent="0.45">
      <c r="B5" s="6" t="s">
        <v>42</v>
      </c>
      <c r="C5" s="84"/>
      <c r="D5" s="19"/>
      <c r="E5" s="19"/>
      <c r="F5" s="10"/>
    </row>
    <row r="6" spans="1:9" x14ac:dyDescent="0.45">
      <c r="A6" s="22"/>
      <c r="B6" s="19"/>
      <c r="C6" s="19"/>
      <c r="D6" s="83"/>
      <c r="E6" s="82"/>
      <c r="F6" s="80"/>
      <c r="G6" s="12"/>
    </row>
    <row r="7" spans="1:9" x14ac:dyDescent="0.45">
      <c r="A7" s="22"/>
      <c r="B7" s="26" t="s">
        <v>2</v>
      </c>
      <c r="C7" s="2">
        <v>1</v>
      </c>
      <c r="D7" s="87" t="str">
        <f>IF(C7&gt;500,"No more than 500 bead regions allowed","")</f>
        <v/>
      </c>
      <c r="E7" s="81"/>
      <c r="F7" s="41" t="s">
        <v>6</v>
      </c>
      <c r="G7" s="42">
        <f>C8/1000</f>
        <v>500</v>
      </c>
    </row>
    <row r="8" spans="1:9" x14ac:dyDescent="0.45">
      <c r="A8" s="22"/>
      <c r="B8" s="86" t="s">
        <v>8</v>
      </c>
      <c r="C8" s="3">
        <v>500000</v>
      </c>
      <c r="D8" s="18"/>
      <c r="E8" s="40"/>
      <c r="F8" s="41" t="s">
        <v>21</v>
      </c>
      <c r="G8" s="42">
        <f>C10/C11</f>
        <v>250</v>
      </c>
    </row>
    <row r="9" spans="1:9" x14ac:dyDescent="0.45">
      <c r="A9" s="22"/>
      <c r="B9" s="27" t="s">
        <v>4</v>
      </c>
      <c r="C9" s="4">
        <v>1000</v>
      </c>
      <c r="D9" s="18"/>
      <c r="E9" s="40"/>
      <c r="F9" s="41" t="s">
        <v>14</v>
      </c>
      <c r="G9" s="43">
        <f>G8*C11/G7</f>
        <v>5</v>
      </c>
    </row>
    <row r="10" spans="1:9" x14ac:dyDescent="0.45">
      <c r="A10" s="22"/>
      <c r="B10" s="27" t="s">
        <v>16</v>
      </c>
      <c r="C10" s="3">
        <v>2500</v>
      </c>
      <c r="D10" s="18"/>
      <c r="E10" s="44"/>
      <c r="F10" s="41" t="s">
        <v>12</v>
      </c>
      <c r="G10" s="43">
        <f>G9*C7</f>
        <v>5</v>
      </c>
    </row>
    <row r="11" spans="1:9" x14ac:dyDescent="0.45">
      <c r="A11" s="22"/>
      <c r="B11" s="27" t="s">
        <v>15</v>
      </c>
      <c r="C11" s="4">
        <v>10</v>
      </c>
      <c r="D11" s="18"/>
      <c r="E11" s="40"/>
      <c r="F11" s="44" t="s">
        <v>13</v>
      </c>
      <c r="G11" s="43">
        <f>IF(C11&lt;G10,"Need to concentrate",C12*G10)</f>
        <v>5</v>
      </c>
    </row>
    <row r="12" spans="1:9" x14ac:dyDescent="0.45">
      <c r="A12" s="22"/>
      <c r="B12" s="74" t="s">
        <v>0</v>
      </c>
      <c r="C12" s="3">
        <v>1</v>
      </c>
      <c r="D12" s="18"/>
      <c r="E12" s="12"/>
      <c r="F12" s="13"/>
      <c r="G12" s="12"/>
    </row>
    <row r="13" spans="1:9" x14ac:dyDescent="0.45">
      <c r="A13" s="22"/>
      <c r="B13" s="27" t="s">
        <v>5</v>
      </c>
      <c r="C13" s="49" t="str">
        <f>IF(C20="Don't concentrate",IF(C9&gt;G20,"Yes","No"),IF(C9&gt;C20,"Yes","No"))</f>
        <v>Yes</v>
      </c>
      <c r="D13" s="75"/>
      <c r="E13" s="47"/>
      <c r="F13" s="13"/>
      <c r="G13" s="12"/>
    </row>
    <row r="14" spans="1:9" x14ac:dyDescent="0.45">
      <c r="A14" s="22"/>
      <c r="B14" s="21"/>
      <c r="C14" s="21"/>
      <c r="F14" s="20"/>
      <c r="G14" s="8"/>
    </row>
    <row r="15" spans="1:9" s="19" customFormat="1" x14ac:dyDescent="0.45">
      <c r="B15" s="25"/>
      <c r="C15" s="25"/>
      <c r="D15" s="25"/>
      <c r="E15" s="25"/>
      <c r="G15" s="28"/>
    </row>
    <row r="16" spans="1:9" ht="15.75" x14ac:dyDescent="0.5">
      <c r="A16" s="53"/>
      <c r="B16" s="97" t="s">
        <v>9</v>
      </c>
      <c r="C16" s="98"/>
      <c r="D16" s="99"/>
      <c r="E16" s="61"/>
      <c r="F16" s="98" t="s">
        <v>3</v>
      </c>
      <c r="G16" s="98"/>
      <c r="H16" s="62"/>
      <c r="I16" s="23"/>
    </row>
    <row r="17" spans="1:9" ht="15.75" x14ac:dyDescent="0.5">
      <c r="A17" s="54"/>
      <c r="B17" s="100"/>
      <c r="C17" s="100"/>
      <c r="D17" s="101"/>
      <c r="E17" s="63"/>
      <c r="F17" s="100"/>
      <c r="G17" s="100"/>
      <c r="H17" s="64"/>
      <c r="I17" s="23"/>
    </row>
    <row r="18" spans="1:9" x14ac:dyDescent="0.45">
      <c r="A18" s="55">
        <v>1</v>
      </c>
      <c r="B18" s="15" t="s">
        <v>31</v>
      </c>
      <c r="C18" s="15"/>
      <c r="D18" s="56"/>
      <c r="E18" s="55">
        <v>1</v>
      </c>
      <c r="F18" s="95" t="s">
        <v>31</v>
      </c>
      <c r="G18" s="94"/>
      <c r="H18" s="102"/>
      <c r="I18" s="20"/>
    </row>
    <row r="19" spans="1:9" x14ac:dyDescent="0.45">
      <c r="A19" s="55"/>
      <c r="B19" s="15"/>
      <c r="C19" s="15"/>
      <c r="D19" s="56"/>
      <c r="E19" s="55"/>
      <c r="F19" s="7"/>
      <c r="G19" s="8"/>
      <c r="H19" s="56"/>
      <c r="I19" s="20"/>
    </row>
    <row r="20" spans="1:9" x14ac:dyDescent="0.45">
      <c r="A20" s="55">
        <v>2</v>
      </c>
      <c r="B20" s="95" t="s">
        <v>39</v>
      </c>
      <c r="C20" s="85" t="str">
        <f>IF(G11="Need to concentrate",G9*C12,"Don't concentrate")</f>
        <v>Don't concentrate</v>
      </c>
      <c r="D20" s="89"/>
      <c r="E20" s="55">
        <v>2</v>
      </c>
      <c r="F20" s="95" t="s">
        <v>39</v>
      </c>
      <c r="G20" s="16">
        <f>IF(G11="Need to concentrate","Need to concentrate",C12*G9)</f>
        <v>5</v>
      </c>
      <c r="H20" s="56"/>
      <c r="I20" s="20"/>
    </row>
    <row r="21" spans="1:9" ht="31.8" customHeight="1" x14ac:dyDescent="0.45">
      <c r="A21" s="55"/>
      <c r="B21" s="95"/>
      <c r="D21" s="56"/>
      <c r="E21" s="55"/>
      <c r="F21" s="95"/>
      <c r="H21" s="56"/>
      <c r="I21" s="20"/>
    </row>
    <row r="22" spans="1:9" ht="15" customHeight="1" x14ac:dyDescent="0.45">
      <c r="A22" s="55"/>
      <c r="B22" s="104" t="s">
        <v>10</v>
      </c>
      <c r="C22" s="104"/>
      <c r="D22" s="57" t="str">
        <f>IF(G11="Need to concentrate",C7*G9*C12,"Don't concentrate")</f>
        <v>Don't concentrate</v>
      </c>
      <c r="E22" s="65"/>
      <c r="F22" s="104" t="s">
        <v>10</v>
      </c>
      <c r="G22" s="104"/>
      <c r="H22" s="57">
        <f>IF(G11="Need to concentrate","Need to concentrate", C7*G20)</f>
        <v>5</v>
      </c>
      <c r="I22" s="20"/>
    </row>
    <row r="23" spans="1:9" ht="14.45" customHeight="1" x14ac:dyDescent="0.45">
      <c r="A23" s="55"/>
      <c r="B23" s="14"/>
      <c r="D23" s="56"/>
      <c r="E23" s="65"/>
      <c r="F23" s="7"/>
      <c r="H23" s="56"/>
      <c r="I23" s="20"/>
    </row>
    <row r="24" spans="1:9" ht="14.45" customHeight="1" x14ac:dyDescent="0.45">
      <c r="A24" s="55">
        <v>3</v>
      </c>
      <c r="B24" s="95" t="s">
        <v>38</v>
      </c>
      <c r="C24" s="95"/>
      <c r="D24" s="56"/>
      <c r="E24" s="65">
        <v>3</v>
      </c>
      <c r="F24" s="95" t="s">
        <v>30</v>
      </c>
      <c r="G24" s="90">
        <f>IF(G11="Need to concentrate","Need to concentrate",(C12*C11)-H22)</f>
        <v>5</v>
      </c>
      <c r="H24" s="56"/>
      <c r="I24" s="20"/>
    </row>
    <row r="25" spans="1:9" x14ac:dyDescent="0.45">
      <c r="A25" s="55"/>
      <c r="B25" s="95"/>
      <c r="C25" s="95"/>
      <c r="D25" s="56"/>
      <c r="E25" s="67"/>
      <c r="F25" s="95"/>
      <c r="H25" s="56"/>
      <c r="I25" s="20"/>
    </row>
    <row r="26" spans="1:9" x14ac:dyDescent="0.45">
      <c r="A26" s="55"/>
      <c r="D26" s="56"/>
      <c r="E26" s="67"/>
      <c r="F26" s="95"/>
      <c r="H26" s="56"/>
      <c r="I26" s="20"/>
    </row>
    <row r="27" spans="1:9" ht="14.45" customHeight="1" x14ac:dyDescent="0.45">
      <c r="A27" s="55">
        <v>4</v>
      </c>
      <c r="B27" s="95" t="s">
        <v>30</v>
      </c>
      <c r="C27" s="85" t="str">
        <f>IF(G11="Need to concentrate",C12*C11,"Don't concentrate")</f>
        <v>Don't concentrate</v>
      </c>
      <c r="D27" s="89"/>
      <c r="E27" s="68"/>
      <c r="F27" s="95"/>
      <c r="H27" s="56"/>
      <c r="I27" s="20"/>
    </row>
    <row r="28" spans="1:9" x14ac:dyDescent="0.45">
      <c r="A28" s="55"/>
      <c r="B28" s="95"/>
      <c r="D28" s="56"/>
      <c r="E28" s="54"/>
      <c r="F28" s="95"/>
      <c r="H28" s="56"/>
      <c r="I28" s="20"/>
    </row>
    <row r="29" spans="1:9" x14ac:dyDescent="0.45">
      <c r="A29" s="55"/>
      <c r="B29" s="95"/>
      <c r="D29" s="56"/>
      <c r="E29" s="58"/>
      <c r="F29" s="69" t="s">
        <v>1</v>
      </c>
      <c r="G29" s="91">
        <f>IF(G11="Need to concentrate","Need to concentrate",G24+H22)</f>
        <v>10</v>
      </c>
      <c r="H29" s="60"/>
      <c r="I29" s="20"/>
    </row>
    <row r="30" spans="1:9" x14ac:dyDescent="0.45">
      <c r="A30" s="55"/>
      <c r="B30" s="95"/>
      <c r="D30" s="56"/>
      <c r="E30" s="24"/>
      <c r="F30" s="29"/>
      <c r="G30" s="21"/>
      <c r="H30" s="21"/>
    </row>
    <row r="31" spans="1:9" x14ac:dyDescent="0.45">
      <c r="A31" s="58"/>
      <c r="B31" s="103"/>
      <c r="C31" s="59"/>
      <c r="D31" s="60"/>
      <c r="E31" s="20"/>
    </row>
    <row r="32" spans="1:9" x14ac:dyDescent="0.45">
      <c r="A32" s="21"/>
      <c r="B32" s="21"/>
      <c r="C32" s="21"/>
      <c r="D32" s="21"/>
    </row>
  </sheetData>
  <sheetProtection password="E636" sheet="1" objects="1" scenarios="1" selectLockedCells="1"/>
  <mergeCells count="11">
    <mergeCell ref="B1:E1"/>
    <mergeCell ref="B16:D17"/>
    <mergeCell ref="F16:G17"/>
    <mergeCell ref="F18:H18"/>
    <mergeCell ref="B24:C25"/>
    <mergeCell ref="F24:F28"/>
    <mergeCell ref="B27:B31"/>
    <mergeCell ref="B20:B21"/>
    <mergeCell ref="F20:F21"/>
    <mergeCell ref="B22:C22"/>
    <mergeCell ref="F22:G22"/>
  </mergeCells>
  <conditionalFormatting sqref="B13:C13">
    <cfRule type="colorScale" priority="3">
      <colorScale>
        <cfvo type="min"/>
        <cfvo type="percentile" val="50"/>
        <cfvo type="max"/>
        <color rgb="FFF8696B"/>
        <color rgb="FFFCFCFF"/>
        <color rgb="FF63BE7B"/>
      </colorScale>
    </cfRule>
  </conditionalFormatting>
  <conditionalFormatting sqref="C13">
    <cfRule type="containsText" dxfId="5" priority="1" operator="containsText" text="No">
      <formula>NOT(ISERROR(SEARCH("No",C13)))</formula>
    </cfRule>
    <cfRule type="colorScale" priority="2">
      <colorScale>
        <cfvo type="min"/>
        <cfvo type="percentile" val="50"/>
        <cfvo type="max"/>
        <color rgb="FFF8696B"/>
        <color rgb="FFFCFCFF"/>
        <color rgb="FF63BE7B"/>
      </colorScale>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3"/>
  <sheetViews>
    <sheetView zoomScaleNormal="100" workbookViewId="0">
      <selection activeCell="C8" sqref="C8"/>
    </sheetView>
  </sheetViews>
  <sheetFormatPr defaultColWidth="8.86328125" defaultRowHeight="14.25" x14ac:dyDescent="0.45"/>
  <cols>
    <col min="1" max="1" width="2.53125" style="7" customWidth="1"/>
    <col min="2" max="2" width="40.06640625" style="7" customWidth="1"/>
    <col min="3" max="3" width="20.86328125" style="7" customWidth="1"/>
    <col min="4" max="4" width="31.86328125" style="7" customWidth="1"/>
    <col min="5" max="5" width="3.33203125" style="7" customWidth="1"/>
    <col min="6" max="6" width="42.19921875" style="7" customWidth="1"/>
    <col min="7" max="7" width="21.3984375" style="7" customWidth="1"/>
    <col min="8" max="8" width="18.86328125" style="7" customWidth="1"/>
    <col min="9" max="16384" width="8.86328125" style="7"/>
  </cols>
  <sheetData>
    <row r="1" spans="1:8" x14ac:dyDescent="0.45">
      <c r="B1" s="96" t="s">
        <v>19</v>
      </c>
      <c r="C1" s="94"/>
      <c r="D1" s="94"/>
      <c r="E1" s="94"/>
      <c r="F1" s="105"/>
    </row>
    <row r="2" spans="1:8" x14ac:dyDescent="0.45">
      <c r="B2" s="9" t="s">
        <v>43</v>
      </c>
      <c r="F2" s="10"/>
    </row>
    <row r="3" spans="1:8" x14ac:dyDescent="0.45">
      <c r="B3" s="11" t="s">
        <v>29</v>
      </c>
      <c r="F3" s="10"/>
    </row>
    <row r="4" spans="1:8" x14ac:dyDescent="0.45">
      <c r="B4" s="5" t="s">
        <v>41</v>
      </c>
      <c r="C4" s="2"/>
      <c r="F4" s="10"/>
    </row>
    <row r="5" spans="1:8" x14ac:dyDescent="0.45">
      <c r="B5" s="6" t="s">
        <v>42</v>
      </c>
      <c r="C5" s="84"/>
      <c r="F5" s="10"/>
    </row>
    <row r="6" spans="1:8" x14ac:dyDescent="0.45">
      <c r="D6" s="83"/>
      <c r="E6" s="82"/>
      <c r="F6" s="10"/>
    </row>
    <row r="7" spans="1:8" x14ac:dyDescent="0.45">
      <c r="A7" s="22"/>
      <c r="B7" s="48" t="s">
        <v>18</v>
      </c>
      <c r="C7" s="2">
        <v>10</v>
      </c>
      <c r="D7" s="20"/>
      <c r="F7" s="8"/>
    </row>
    <row r="8" spans="1:8" x14ac:dyDescent="0.45">
      <c r="A8" s="22"/>
      <c r="B8" s="26" t="s">
        <v>2</v>
      </c>
      <c r="C8" s="2">
        <v>1</v>
      </c>
      <c r="D8" s="88" t="str">
        <f>IF(C8&gt;500,"No more than 500 bead regions allowed","")</f>
        <v/>
      </c>
      <c r="E8" s="40"/>
      <c r="F8" s="41" t="s">
        <v>6</v>
      </c>
      <c r="G8" s="42">
        <f>C9/1000</f>
        <v>500</v>
      </c>
      <c r="H8" s="12"/>
    </row>
    <row r="9" spans="1:8" x14ac:dyDescent="0.45">
      <c r="A9" s="22"/>
      <c r="B9" s="27" t="s">
        <v>8</v>
      </c>
      <c r="C9" s="3">
        <v>500000</v>
      </c>
      <c r="D9" s="18"/>
      <c r="E9" s="40"/>
      <c r="F9" s="41" t="s">
        <v>7</v>
      </c>
      <c r="G9" s="42">
        <f>C11/C12</f>
        <v>250</v>
      </c>
      <c r="H9" s="12"/>
    </row>
    <row r="10" spans="1:8" x14ac:dyDescent="0.45">
      <c r="A10" s="22"/>
      <c r="B10" s="27" t="s">
        <v>4</v>
      </c>
      <c r="C10" s="4">
        <v>1000</v>
      </c>
      <c r="D10" s="18"/>
      <c r="E10" s="40"/>
      <c r="F10" s="41" t="s">
        <v>14</v>
      </c>
      <c r="G10" s="43">
        <f>(G9*C12/G8)+(G9*C12/G8)*(C7/100)</f>
        <v>5.5</v>
      </c>
      <c r="H10" s="12"/>
    </row>
    <row r="11" spans="1:8" x14ac:dyDescent="0.45">
      <c r="A11" s="22"/>
      <c r="B11" s="27" t="s">
        <v>16</v>
      </c>
      <c r="C11" s="3">
        <v>2500</v>
      </c>
      <c r="D11" s="18"/>
      <c r="E11" s="44"/>
      <c r="F11" s="41" t="s">
        <v>12</v>
      </c>
      <c r="G11" s="43">
        <f>G10*C8</f>
        <v>5.5</v>
      </c>
      <c r="H11" s="12"/>
    </row>
    <row r="12" spans="1:8" x14ac:dyDescent="0.45">
      <c r="A12" s="22"/>
      <c r="B12" s="27" t="s">
        <v>15</v>
      </c>
      <c r="C12" s="4">
        <v>10</v>
      </c>
      <c r="D12" s="18"/>
      <c r="E12" s="40"/>
      <c r="F12" s="44" t="s">
        <v>13</v>
      </c>
      <c r="G12" s="43">
        <f>IF(C12&lt;G11,"Need to concentrate",C13*G11)</f>
        <v>5.5</v>
      </c>
      <c r="H12" s="12"/>
    </row>
    <row r="13" spans="1:8" x14ac:dyDescent="0.45">
      <c r="A13" s="22"/>
      <c r="B13" s="27" t="s">
        <v>0</v>
      </c>
      <c r="C13" s="3">
        <v>1</v>
      </c>
      <c r="D13" s="20"/>
      <c r="E13" s="40"/>
      <c r="F13" s="45"/>
      <c r="G13" s="40"/>
    </row>
    <row r="14" spans="1:8" x14ac:dyDescent="0.45">
      <c r="A14" s="22"/>
      <c r="B14" s="27" t="s">
        <v>5</v>
      </c>
      <c r="C14" s="49" t="str">
        <f>IF(C21="Don't concentrate",IF(C10&gt;G21,"Yes","No"),IF(C10&gt;C21,"Yes","No"))</f>
        <v>Yes</v>
      </c>
      <c r="D14" s="20"/>
      <c r="F14" s="8"/>
    </row>
    <row r="15" spans="1:8" x14ac:dyDescent="0.45">
      <c r="G15" s="8"/>
    </row>
    <row r="16" spans="1:8" s="19" customFormat="1" x14ac:dyDescent="0.45">
      <c r="G16" s="28"/>
    </row>
    <row r="17" spans="1:9" ht="15.75" x14ac:dyDescent="0.5">
      <c r="A17" s="53"/>
      <c r="B17" s="97" t="s">
        <v>9</v>
      </c>
      <c r="C17" s="98"/>
      <c r="D17" s="99"/>
      <c r="E17" s="61"/>
      <c r="F17" s="98" t="s">
        <v>3</v>
      </c>
      <c r="G17" s="98"/>
      <c r="H17" s="62"/>
      <c r="I17" s="23"/>
    </row>
    <row r="18" spans="1:9" ht="15.75" x14ac:dyDescent="0.5">
      <c r="A18" s="54"/>
      <c r="B18" s="100"/>
      <c r="C18" s="100"/>
      <c r="D18" s="101"/>
      <c r="E18" s="63"/>
      <c r="F18" s="100"/>
      <c r="G18" s="100"/>
      <c r="H18" s="64"/>
      <c r="I18" s="23"/>
    </row>
    <row r="19" spans="1:9" ht="14.45" customHeight="1" x14ac:dyDescent="0.45">
      <c r="A19" s="54">
        <v>1</v>
      </c>
      <c r="B19" s="15" t="s">
        <v>31</v>
      </c>
      <c r="C19" s="15"/>
      <c r="D19" s="56"/>
      <c r="E19" s="54">
        <v>1</v>
      </c>
      <c r="F19" s="95" t="s">
        <v>31</v>
      </c>
      <c r="G19" s="94"/>
      <c r="H19" s="102"/>
      <c r="I19" s="20"/>
    </row>
    <row r="20" spans="1:9" x14ac:dyDescent="0.45">
      <c r="A20" s="54"/>
      <c r="B20" s="15"/>
      <c r="C20" s="15"/>
      <c r="D20" s="56"/>
      <c r="E20" s="54"/>
      <c r="G20" s="8"/>
      <c r="H20" s="56"/>
      <c r="I20" s="20"/>
    </row>
    <row r="21" spans="1:9" ht="15" customHeight="1" x14ac:dyDescent="0.45">
      <c r="A21" s="54">
        <v>2</v>
      </c>
      <c r="B21" s="95" t="s">
        <v>39</v>
      </c>
      <c r="C21" s="85" t="str">
        <f>IF(G12="Need to concentrate",G10*C13,"Don't concentrate")</f>
        <v>Don't concentrate</v>
      </c>
      <c r="D21" s="89"/>
      <c r="E21" s="54">
        <v>2</v>
      </c>
      <c r="F21" s="95" t="s">
        <v>39</v>
      </c>
      <c r="G21" s="17">
        <f>IF(G12="Need to concentrate","Need to concentrate",C13*G10)</f>
        <v>5.5</v>
      </c>
      <c r="H21" s="56"/>
      <c r="I21" s="20"/>
    </row>
    <row r="22" spans="1:9" ht="31.8" customHeight="1" x14ac:dyDescent="0.45">
      <c r="A22" s="54"/>
      <c r="B22" s="95"/>
      <c r="D22" s="56"/>
      <c r="E22" s="54"/>
      <c r="F22" s="95"/>
      <c r="H22" s="56"/>
      <c r="I22" s="20"/>
    </row>
    <row r="23" spans="1:9" ht="14.45" customHeight="1" x14ac:dyDescent="0.45">
      <c r="A23" s="54"/>
      <c r="B23" s="104" t="s">
        <v>10</v>
      </c>
      <c r="C23" s="104"/>
      <c r="D23" s="57" t="str">
        <f>IF(G12="Need to concentrate",C8*G10*C13+(C8*G10*C13*(C7/100)),"Don't concentrate")</f>
        <v>Don't concentrate</v>
      </c>
      <c r="E23" s="67"/>
      <c r="F23" s="104" t="s">
        <v>10</v>
      </c>
      <c r="G23" s="104"/>
      <c r="H23" s="66">
        <f>IF(G12="Need to concentrate","Need to concentrate", C8*G21)</f>
        <v>5.5</v>
      </c>
      <c r="I23" s="20"/>
    </row>
    <row r="24" spans="1:9" x14ac:dyDescent="0.45">
      <c r="A24" s="54"/>
      <c r="B24" s="14"/>
      <c r="D24" s="56"/>
      <c r="E24" s="67"/>
      <c r="H24" s="56"/>
      <c r="I24" s="20"/>
    </row>
    <row r="25" spans="1:9" x14ac:dyDescent="0.45">
      <c r="A25" s="54">
        <v>3</v>
      </c>
      <c r="B25" s="95" t="s">
        <v>38</v>
      </c>
      <c r="C25" s="95"/>
      <c r="D25" s="56"/>
      <c r="E25" s="67">
        <v>3</v>
      </c>
      <c r="F25" s="95" t="s">
        <v>30</v>
      </c>
      <c r="G25" s="17">
        <f>IF(G12="Need to concentrate","Need to concentrate",((C13*C12)+(C13*C12*(C7/100)))-H23)</f>
        <v>5.5</v>
      </c>
      <c r="H25" s="56"/>
      <c r="I25" s="20"/>
    </row>
    <row r="26" spans="1:9" ht="15" customHeight="1" x14ac:dyDescent="0.45">
      <c r="A26" s="54"/>
      <c r="B26" s="95"/>
      <c r="C26" s="95"/>
      <c r="D26" s="56"/>
      <c r="E26" s="67"/>
      <c r="F26" s="95"/>
      <c r="H26" s="56"/>
      <c r="I26" s="20"/>
    </row>
    <row r="27" spans="1:9" x14ac:dyDescent="0.45">
      <c r="A27" s="54"/>
      <c r="D27" s="56"/>
      <c r="E27" s="67"/>
      <c r="F27" s="95"/>
      <c r="H27" s="56"/>
      <c r="I27" s="20"/>
    </row>
    <row r="28" spans="1:9" x14ac:dyDescent="0.45">
      <c r="A28" s="54">
        <v>4</v>
      </c>
      <c r="B28" s="95" t="s">
        <v>30</v>
      </c>
      <c r="C28" s="85" t="str">
        <f>IF(G12="Need to concentrate",C13*C12+(C13*C12*(C7/100)),"Don't concentrate")</f>
        <v>Don't concentrate</v>
      </c>
      <c r="D28" s="89"/>
      <c r="E28" s="68"/>
      <c r="F28" s="95"/>
      <c r="H28" s="56"/>
      <c r="I28" s="20"/>
    </row>
    <row r="29" spans="1:9" x14ac:dyDescent="0.45">
      <c r="A29" s="54"/>
      <c r="B29" s="95"/>
      <c r="D29" s="56"/>
      <c r="E29" s="54"/>
      <c r="F29" s="95"/>
      <c r="H29" s="56"/>
      <c r="I29" s="20"/>
    </row>
    <row r="30" spans="1:9" x14ac:dyDescent="0.45">
      <c r="A30" s="54"/>
      <c r="B30" s="95"/>
      <c r="D30" s="56"/>
      <c r="E30" s="58"/>
      <c r="F30" s="69" t="s">
        <v>1</v>
      </c>
      <c r="G30" s="70">
        <f>IF(G12="Need to concentrate","Need to concentrate",G25+H23)</f>
        <v>11</v>
      </c>
      <c r="H30" s="60"/>
      <c r="I30" s="20"/>
    </row>
    <row r="31" spans="1:9" x14ac:dyDescent="0.45">
      <c r="A31" s="54"/>
      <c r="B31" s="95"/>
      <c r="D31" s="56"/>
      <c r="E31" s="24"/>
      <c r="F31" s="29"/>
      <c r="G31" s="21"/>
      <c r="H31" s="21"/>
    </row>
    <row r="32" spans="1:9" x14ac:dyDescent="0.45">
      <c r="A32" s="58"/>
      <c r="B32" s="103"/>
      <c r="C32" s="59"/>
      <c r="D32" s="60"/>
      <c r="E32" s="20"/>
    </row>
    <row r="33" spans="1:4" x14ac:dyDescent="0.45">
      <c r="A33" s="21"/>
      <c r="B33" s="21"/>
      <c r="C33" s="21"/>
      <c r="D33" s="21"/>
    </row>
  </sheetData>
  <sheetProtection password="E636" sheet="1" objects="1" scenarios="1" selectLockedCells="1"/>
  <protectedRanges>
    <protectedRange sqref="C7:C13" name="Range1"/>
  </protectedRanges>
  <mergeCells count="11">
    <mergeCell ref="B1:F1"/>
    <mergeCell ref="B17:D18"/>
    <mergeCell ref="F17:G18"/>
    <mergeCell ref="F19:H19"/>
    <mergeCell ref="B25:C26"/>
    <mergeCell ref="F25:F29"/>
    <mergeCell ref="B28:B32"/>
    <mergeCell ref="B21:B22"/>
    <mergeCell ref="F21:F22"/>
    <mergeCell ref="B23:C23"/>
    <mergeCell ref="F23:G23"/>
  </mergeCells>
  <conditionalFormatting sqref="C14">
    <cfRule type="colorScale" priority="4">
      <colorScale>
        <cfvo type="min"/>
        <cfvo type="percentile" val="50"/>
        <cfvo type="max"/>
        <color rgb="FFF8696B"/>
        <color rgb="FFFCFCFF"/>
        <color rgb="FF63BE7B"/>
      </colorScale>
    </cfRule>
  </conditionalFormatting>
  <conditionalFormatting sqref="C14">
    <cfRule type="containsText" dxfId="4" priority="2" operator="containsText" text="No">
      <formula>NOT(ISERROR(SEARCH("No",C14)))</formula>
    </cfRule>
    <cfRule type="colorScale" priority="3">
      <colorScale>
        <cfvo type="min"/>
        <cfvo type="percentile" val="50"/>
        <cfvo type="max"/>
        <color rgb="FFF8696B"/>
        <color rgb="FFFCFCFF"/>
        <color rgb="FF63BE7B"/>
      </colorScale>
    </cfRule>
  </conditionalFormatting>
  <conditionalFormatting sqref="B14">
    <cfRule type="colorScale" priority="1">
      <colorScale>
        <cfvo type="min"/>
        <cfvo type="percentile" val="50"/>
        <cfvo type="max"/>
        <color rgb="FFF8696B"/>
        <color rgb="FFFCFCFF"/>
        <color rgb="FF63BE7B"/>
      </colorScale>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workbookViewId="0">
      <selection activeCell="C4" sqref="C4"/>
    </sheetView>
  </sheetViews>
  <sheetFormatPr defaultColWidth="8.86328125" defaultRowHeight="14.25" x14ac:dyDescent="0.45"/>
  <cols>
    <col min="1" max="1" width="3.33203125" style="7" customWidth="1"/>
    <col min="2" max="2" width="36.86328125" style="7" customWidth="1"/>
    <col min="3" max="3" width="17.86328125" style="7" customWidth="1"/>
    <col min="4" max="4" width="8.86328125" style="7"/>
    <col min="5" max="5" width="5.33203125" style="7" customWidth="1"/>
    <col min="6" max="6" width="37.6640625" style="7" customWidth="1"/>
    <col min="7" max="7" width="18.06640625" style="7" bestFit="1" customWidth="1"/>
    <col min="8" max="16384" width="8.86328125" style="7"/>
  </cols>
  <sheetData>
    <row r="1" spans="1:9" x14ac:dyDescent="0.45">
      <c r="A1" s="14"/>
      <c r="B1" s="96" t="s">
        <v>22</v>
      </c>
      <c r="C1" s="94"/>
      <c r="D1" s="94"/>
      <c r="E1" s="94"/>
      <c r="F1" s="94"/>
      <c r="G1" s="94"/>
    </row>
    <row r="2" spans="1:9" x14ac:dyDescent="0.45">
      <c r="B2" s="9" t="s">
        <v>43</v>
      </c>
      <c r="G2" s="8"/>
    </row>
    <row r="3" spans="1:9" x14ac:dyDescent="0.45">
      <c r="B3" s="11" t="s">
        <v>29</v>
      </c>
      <c r="G3" s="8"/>
    </row>
    <row r="4" spans="1:9" x14ac:dyDescent="0.45">
      <c r="B4" s="5" t="s">
        <v>41</v>
      </c>
      <c r="C4" s="2"/>
      <c r="G4" s="8"/>
    </row>
    <row r="5" spans="1:9" x14ac:dyDescent="0.45">
      <c r="B5" s="6" t="s">
        <v>42</v>
      </c>
      <c r="C5" s="84"/>
      <c r="G5" s="8"/>
    </row>
    <row r="6" spans="1:9" x14ac:dyDescent="0.45">
      <c r="D6" s="83"/>
      <c r="E6" s="82"/>
      <c r="F6" s="52"/>
      <c r="G6" s="8"/>
    </row>
    <row r="7" spans="1:9" x14ac:dyDescent="0.45">
      <c r="A7" s="22"/>
      <c r="B7" s="6" t="s">
        <v>44</v>
      </c>
      <c r="C7" s="3">
        <v>500000</v>
      </c>
      <c r="D7" s="71"/>
      <c r="E7" s="40"/>
      <c r="F7" s="41" t="s">
        <v>23</v>
      </c>
      <c r="G7" s="42">
        <f>C7/1000</f>
        <v>500</v>
      </c>
    </row>
    <row r="8" spans="1:9" x14ac:dyDescent="0.45">
      <c r="A8" s="22"/>
      <c r="B8" s="6" t="s">
        <v>24</v>
      </c>
      <c r="C8" s="4">
        <v>1000</v>
      </c>
      <c r="D8" s="71"/>
      <c r="E8" s="40"/>
      <c r="F8" s="41" t="s">
        <v>7</v>
      </c>
      <c r="G8" s="42">
        <f>C9/C10</f>
        <v>250</v>
      </c>
    </row>
    <row r="9" spans="1:9" x14ac:dyDescent="0.45">
      <c r="A9" s="22"/>
      <c r="B9" s="6" t="s">
        <v>16</v>
      </c>
      <c r="C9" s="3">
        <v>2500</v>
      </c>
      <c r="D9" s="71"/>
      <c r="E9" s="40"/>
      <c r="F9" s="41" t="s">
        <v>25</v>
      </c>
      <c r="G9" s="43">
        <f>G8*C10/G7</f>
        <v>5</v>
      </c>
    </row>
    <row r="10" spans="1:9" x14ac:dyDescent="0.45">
      <c r="A10" s="22"/>
      <c r="B10" s="6" t="s">
        <v>15</v>
      </c>
      <c r="C10" s="4">
        <v>10</v>
      </c>
      <c r="D10" s="108" t="s">
        <v>26</v>
      </c>
      <c r="E10" s="109"/>
      <c r="F10" s="109"/>
      <c r="G10" s="43">
        <f>IF(C10&lt;G9,"Need to concentrate",C11*G9)</f>
        <v>5</v>
      </c>
    </row>
    <row r="11" spans="1:9" x14ac:dyDescent="0.45">
      <c r="A11" s="22"/>
      <c r="B11" s="6" t="s">
        <v>0</v>
      </c>
      <c r="C11" s="3">
        <v>1</v>
      </c>
      <c r="D11" s="71"/>
      <c r="E11" s="40"/>
      <c r="F11" s="40"/>
      <c r="G11" s="40"/>
    </row>
    <row r="12" spans="1:9" x14ac:dyDescent="0.45">
      <c r="A12" s="22"/>
      <c r="B12" s="6" t="s">
        <v>27</v>
      </c>
      <c r="C12" s="1" t="str">
        <f>IF(C19="Don't concentrate",IF(C8&gt;G19,"Yes","No"),IF(C8&gt;C19,"Yes","No"))</f>
        <v>Yes</v>
      </c>
      <c r="D12" s="20"/>
      <c r="G12" s="8"/>
    </row>
    <row r="13" spans="1:9" x14ac:dyDescent="0.45">
      <c r="A13" s="76"/>
      <c r="F13" s="19"/>
      <c r="G13" s="28"/>
      <c r="H13" s="19"/>
    </row>
    <row r="14" spans="1:9" x14ac:dyDescent="0.45">
      <c r="A14" s="19"/>
      <c r="B14" s="25"/>
      <c r="C14" s="25"/>
      <c r="D14" s="19"/>
      <c r="E14" s="19"/>
      <c r="F14" s="19"/>
      <c r="G14" s="28"/>
      <c r="H14" s="19"/>
    </row>
    <row r="15" spans="1:9" ht="15.75" x14ac:dyDescent="0.5">
      <c r="A15" s="46"/>
      <c r="B15" s="110" t="s">
        <v>35</v>
      </c>
      <c r="C15" s="111"/>
      <c r="D15" s="112"/>
      <c r="E15" s="30"/>
      <c r="F15" s="111" t="s">
        <v>34</v>
      </c>
      <c r="G15" s="111"/>
      <c r="H15" s="112"/>
      <c r="I15" s="20"/>
    </row>
    <row r="16" spans="1:9" ht="15.75" x14ac:dyDescent="0.5">
      <c r="A16" s="32"/>
      <c r="B16" s="100"/>
      <c r="C16" s="100"/>
      <c r="D16" s="113"/>
      <c r="E16" s="31"/>
      <c r="F16" s="100"/>
      <c r="G16" s="100"/>
      <c r="H16" s="113"/>
      <c r="I16" s="20"/>
    </row>
    <row r="17" spans="1:9" x14ac:dyDescent="0.45">
      <c r="A17" s="32">
        <v>1</v>
      </c>
      <c r="B17" s="15" t="s">
        <v>31</v>
      </c>
      <c r="C17" s="15"/>
      <c r="D17" s="33"/>
      <c r="E17" s="32">
        <v>1</v>
      </c>
      <c r="F17" s="15" t="s">
        <v>31</v>
      </c>
      <c r="G17" s="8"/>
      <c r="H17" s="33"/>
      <c r="I17" s="20"/>
    </row>
    <row r="18" spans="1:9" x14ac:dyDescent="0.45">
      <c r="A18" s="32"/>
      <c r="B18" s="15"/>
      <c r="C18" s="15"/>
      <c r="D18" s="33"/>
      <c r="E18" s="32"/>
      <c r="G18" s="8"/>
      <c r="H18" s="33"/>
      <c r="I18" s="20"/>
    </row>
    <row r="19" spans="1:9" ht="14.45" customHeight="1" x14ac:dyDescent="0.45">
      <c r="A19" s="32">
        <v>2</v>
      </c>
      <c r="B19" s="95" t="s">
        <v>40</v>
      </c>
      <c r="C19" s="106" t="str">
        <f>IF(G8&lt;G7,"Don't concentrate",IF(G8=G7,"Don't concentrate",C11*G9))</f>
        <v>Don't concentrate</v>
      </c>
      <c r="D19" s="107"/>
      <c r="E19" s="32">
        <v>2</v>
      </c>
      <c r="F19" s="95" t="s">
        <v>40</v>
      </c>
      <c r="G19" s="90">
        <f>IF(G10="Need to concentrate","Need to concentrate",C11*G9)</f>
        <v>5</v>
      </c>
      <c r="H19" s="33"/>
      <c r="I19" s="20"/>
    </row>
    <row r="20" spans="1:9" x14ac:dyDescent="0.45">
      <c r="A20" s="32"/>
      <c r="B20" s="95"/>
      <c r="D20" s="33"/>
      <c r="E20" s="32"/>
      <c r="F20" s="95"/>
      <c r="H20" s="33"/>
      <c r="I20" s="20"/>
    </row>
    <row r="21" spans="1:9" x14ac:dyDescent="0.45">
      <c r="A21" s="32"/>
      <c r="B21" s="95"/>
      <c r="D21" s="33"/>
      <c r="E21" s="34"/>
      <c r="F21" s="95"/>
      <c r="H21" s="33"/>
      <c r="I21" s="20"/>
    </row>
    <row r="22" spans="1:9" ht="14.45" customHeight="1" x14ac:dyDescent="0.45">
      <c r="A22" s="32">
        <v>3</v>
      </c>
      <c r="B22" s="95" t="s">
        <v>38</v>
      </c>
      <c r="C22" s="15"/>
      <c r="D22" s="33"/>
      <c r="E22" s="34">
        <v>3</v>
      </c>
      <c r="F22" s="95" t="s">
        <v>30</v>
      </c>
      <c r="G22" s="90">
        <f>IF(G10="Need to concentrate","Need to concentrate",(C11*C10)-G10)</f>
        <v>5</v>
      </c>
      <c r="H22" s="33"/>
      <c r="I22" s="20"/>
    </row>
    <row r="23" spans="1:9" x14ac:dyDescent="0.45">
      <c r="A23" s="32"/>
      <c r="B23" s="95"/>
      <c r="C23" s="15"/>
      <c r="D23" s="33"/>
      <c r="E23" s="34"/>
      <c r="F23" s="95"/>
      <c r="H23" s="33"/>
      <c r="I23" s="20"/>
    </row>
    <row r="24" spans="1:9" x14ac:dyDescent="0.45">
      <c r="A24" s="32"/>
      <c r="B24" s="95"/>
      <c r="D24" s="33"/>
      <c r="E24" s="34"/>
      <c r="F24" s="95"/>
      <c r="H24" s="33"/>
      <c r="I24" s="20"/>
    </row>
    <row r="25" spans="1:9" ht="14.45" customHeight="1" x14ac:dyDescent="0.45">
      <c r="A25" s="32">
        <v>4</v>
      </c>
      <c r="B25" s="95" t="s">
        <v>30</v>
      </c>
      <c r="C25" s="106" t="str">
        <f>IF(G8&lt;G7,"Don't concentrate",IF(G8=G7,"Don't concentrate",C11*C10))</f>
        <v>Don't concentrate</v>
      </c>
      <c r="D25" s="107"/>
      <c r="E25" s="35"/>
      <c r="F25" s="95"/>
      <c r="H25" s="33"/>
      <c r="I25" s="20"/>
    </row>
    <row r="26" spans="1:9" x14ac:dyDescent="0.45">
      <c r="A26" s="32"/>
      <c r="B26" s="95"/>
      <c r="D26" s="33"/>
      <c r="E26" s="32"/>
      <c r="F26" s="95"/>
      <c r="H26" s="33"/>
      <c r="I26" s="20"/>
    </row>
    <row r="27" spans="1:9" x14ac:dyDescent="0.45">
      <c r="A27" s="32"/>
      <c r="B27" s="95"/>
      <c r="D27" s="33"/>
      <c r="E27" s="36"/>
      <c r="F27" s="37" t="s">
        <v>1</v>
      </c>
      <c r="G27" s="92">
        <f>IF(G10="Need to concentrate","Need to concentrate",G22+G19)</f>
        <v>10</v>
      </c>
      <c r="H27" s="38"/>
      <c r="I27" s="20"/>
    </row>
    <row r="28" spans="1:9" x14ac:dyDescent="0.45">
      <c r="A28" s="32"/>
      <c r="B28" s="95"/>
      <c r="D28" s="33"/>
      <c r="E28" s="24"/>
      <c r="F28" s="21"/>
      <c r="G28" s="21"/>
      <c r="H28" s="21"/>
    </row>
    <row r="29" spans="1:9" x14ac:dyDescent="0.45">
      <c r="A29" s="36"/>
      <c r="B29" s="114"/>
      <c r="C29" s="39"/>
      <c r="D29" s="38"/>
      <c r="E29" s="20"/>
    </row>
    <row r="30" spans="1:9" x14ac:dyDescent="0.45">
      <c r="A30" s="21"/>
      <c r="B30" s="21"/>
      <c r="C30" s="21"/>
      <c r="D30" s="21"/>
    </row>
  </sheetData>
  <sheetProtection password="E636" sheet="1" objects="1" scenarios="1" selectLockedCells="1"/>
  <mergeCells count="11">
    <mergeCell ref="B22:B24"/>
    <mergeCell ref="F22:F26"/>
    <mergeCell ref="C25:D25"/>
    <mergeCell ref="B1:G1"/>
    <mergeCell ref="D10:F10"/>
    <mergeCell ref="B15:D16"/>
    <mergeCell ref="F15:H16"/>
    <mergeCell ref="B19:B21"/>
    <mergeCell ref="C19:D19"/>
    <mergeCell ref="F19:F21"/>
    <mergeCell ref="B25:B29"/>
  </mergeCells>
  <conditionalFormatting sqref="C12">
    <cfRule type="containsText" dxfId="3" priority="1" operator="containsText" text="No">
      <formula>NOT(ISERROR(SEARCH("No",C12)))</formula>
    </cfRule>
    <cfRule type="containsText" dxfId="2" priority="2" operator="containsText" text="No">
      <formula>NOT(ISERROR(SEARCH("No",C12)))</formula>
    </cfRule>
    <cfRule type="colorScale" priority="3">
      <colorScale>
        <cfvo type="min"/>
        <cfvo type="percentile" val="50"/>
        <cfvo type="max"/>
        <color rgb="FFF8696B"/>
        <color rgb="FFFCFCFF"/>
        <color rgb="FF63BE7B"/>
      </colorScale>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workbookViewId="0">
      <selection activeCell="C4" sqref="C4"/>
    </sheetView>
  </sheetViews>
  <sheetFormatPr defaultColWidth="8.86328125" defaultRowHeight="14.25" x14ac:dyDescent="0.45"/>
  <cols>
    <col min="1" max="1" width="2" style="7" bestFit="1" customWidth="1"/>
    <col min="2" max="2" width="41.86328125" style="7" customWidth="1"/>
    <col min="3" max="3" width="17.19921875" style="7" customWidth="1"/>
    <col min="4" max="4" width="8.86328125" style="7"/>
    <col min="5" max="5" width="3.33203125" style="7" customWidth="1"/>
    <col min="6" max="6" width="47.6640625" style="7" customWidth="1"/>
    <col min="7" max="7" width="15" style="7" customWidth="1"/>
    <col min="8" max="16384" width="8.86328125" style="7"/>
  </cols>
  <sheetData>
    <row r="1" spans="1:9" x14ac:dyDescent="0.45">
      <c r="A1" s="14"/>
      <c r="B1" s="96" t="s">
        <v>28</v>
      </c>
      <c r="C1" s="94"/>
      <c r="D1" s="94"/>
      <c r="E1" s="94"/>
      <c r="F1" s="94"/>
      <c r="G1" s="94"/>
    </row>
    <row r="2" spans="1:9" x14ac:dyDescent="0.45">
      <c r="A2" s="14"/>
      <c r="B2" s="9" t="s">
        <v>43</v>
      </c>
      <c r="C2" s="50"/>
      <c r="D2" s="50"/>
      <c r="E2" s="50"/>
      <c r="F2" s="50"/>
      <c r="G2" s="50"/>
    </row>
    <row r="3" spans="1:9" x14ac:dyDescent="0.45">
      <c r="A3" s="14"/>
      <c r="B3" s="11" t="s">
        <v>29</v>
      </c>
      <c r="C3" s="50"/>
      <c r="D3" s="50"/>
      <c r="E3" s="50"/>
      <c r="F3" s="50"/>
      <c r="G3" s="50"/>
    </row>
    <row r="4" spans="1:9" s="79" customFormat="1" x14ac:dyDescent="0.45">
      <c r="A4" s="77"/>
      <c r="B4" s="5" t="s">
        <v>41</v>
      </c>
      <c r="C4" s="2"/>
      <c r="D4" s="78"/>
      <c r="E4" s="78"/>
      <c r="F4" s="78"/>
      <c r="G4" s="78"/>
    </row>
    <row r="5" spans="1:9" x14ac:dyDescent="0.45">
      <c r="A5" s="14"/>
      <c r="B5" s="6" t="s">
        <v>42</v>
      </c>
      <c r="C5" s="84"/>
      <c r="D5" s="50"/>
      <c r="E5" s="50"/>
      <c r="F5" s="50"/>
      <c r="G5" s="50"/>
    </row>
    <row r="6" spans="1:9" x14ac:dyDescent="0.45">
      <c r="D6" s="83"/>
      <c r="E6" s="82"/>
      <c r="G6" s="8"/>
    </row>
    <row r="7" spans="1:9" x14ac:dyDescent="0.45">
      <c r="A7" s="22"/>
      <c r="B7" s="5" t="s">
        <v>18</v>
      </c>
      <c r="C7" s="2">
        <v>10</v>
      </c>
      <c r="D7" s="71"/>
      <c r="E7" s="40"/>
      <c r="F7" s="40"/>
      <c r="G7" s="45"/>
    </row>
    <row r="8" spans="1:9" x14ac:dyDescent="0.45">
      <c r="A8" s="22"/>
      <c r="B8" s="6" t="s">
        <v>44</v>
      </c>
      <c r="C8" s="3">
        <v>500000</v>
      </c>
      <c r="D8" s="71"/>
      <c r="E8" s="40"/>
      <c r="F8" s="41" t="s">
        <v>23</v>
      </c>
      <c r="G8" s="42">
        <f>C8/1000</f>
        <v>500</v>
      </c>
    </row>
    <row r="9" spans="1:9" x14ac:dyDescent="0.45">
      <c r="A9" s="22"/>
      <c r="B9" s="6" t="s">
        <v>24</v>
      </c>
      <c r="C9" s="4">
        <v>1000</v>
      </c>
      <c r="D9" s="71"/>
      <c r="E9" s="40"/>
      <c r="F9" s="41" t="s">
        <v>7</v>
      </c>
      <c r="G9" s="42">
        <f>C10/C11</f>
        <v>250</v>
      </c>
    </row>
    <row r="10" spans="1:9" x14ac:dyDescent="0.45">
      <c r="A10" s="22"/>
      <c r="B10" s="6" t="s">
        <v>16</v>
      </c>
      <c r="C10" s="3">
        <v>2500</v>
      </c>
      <c r="D10" s="71"/>
      <c r="E10" s="40"/>
      <c r="F10" s="41" t="s">
        <v>25</v>
      </c>
      <c r="G10" s="43">
        <f>(G9*C11/G8)+(G9*C11/G8*(C7/100))</f>
        <v>5.5</v>
      </c>
    </row>
    <row r="11" spans="1:9" x14ac:dyDescent="0.45">
      <c r="A11" s="22"/>
      <c r="B11" s="6" t="s">
        <v>15</v>
      </c>
      <c r="C11" s="4">
        <v>10</v>
      </c>
      <c r="D11" s="108" t="s">
        <v>26</v>
      </c>
      <c r="E11" s="109"/>
      <c r="F11" s="109"/>
      <c r="G11" s="43">
        <f>IF(C11&lt;G10,"Need to concentrate",C12*G10)</f>
        <v>5.5</v>
      </c>
    </row>
    <row r="12" spans="1:9" x14ac:dyDescent="0.45">
      <c r="A12" s="22"/>
      <c r="B12" s="6" t="s">
        <v>0</v>
      </c>
      <c r="C12" s="3">
        <v>1</v>
      </c>
      <c r="D12" s="18"/>
      <c r="E12" s="12"/>
      <c r="F12" s="12"/>
      <c r="G12" s="12"/>
    </row>
    <row r="13" spans="1:9" x14ac:dyDescent="0.45">
      <c r="A13" s="22"/>
      <c r="B13" s="6" t="s">
        <v>27</v>
      </c>
      <c r="C13" s="1" t="str">
        <f>IF(C20="Don't concentrate",IF(C9&gt;G20,"Yes","No"),IF(C9&gt;C20,"Yes","No"))</f>
        <v>Yes</v>
      </c>
      <c r="D13" s="20"/>
      <c r="G13" s="8"/>
    </row>
    <row r="14" spans="1:9" x14ac:dyDescent="0.45">
      <c r="A14" s="76"/>
      <c r="F14" s="19"/>
      <c r="G14" s="28"/>
      <c r="H14" s="19"/>
    </row>
    <row r="15" spans="1:9" x14ac:dyDescent="0.45">
      <c r="A15" s="19"/>
      <c r="B15" s="25"/>
      <c r="C15" s="25"/>
      <c r="D15" s="19"/>
      <c r="E15" s="19"/>
      <c r="F15" s="19"/>
      <c r="G15" s="28"/>
      <c r="H15" s="19"/>
    </row>
    <row r="16" spans="1:9" ht="15.75" x14ac:dyDescent="0.5">
      <c r="A16" s="53"/>
      <c r="B16" s="97" t="s">
        <v>35</v>
      </c>
      <c r="C16" s="98"/>
      <c r="D16" s="99"/>
      <c r="E16" s="61"/>
      <c r="F16" s="98" t="s">
        <v>34</v>
      </c>
      <c r="G16" s="98"/>
      <c r="H16" s="99"/>
      <c r="I16" s="20"/>
    </row>
    <row r="17" spans="1:9" ht="15.75" x14ac:dyDescent="0.5">
      <c r="A17" s="54"/>
      <c r="B17" s="100"/>
      <c r="C17" s="100"/>
      <c r="D17" s="101"/>
      <c r="E17" s="63"/>
      <c r="F17" s="100"/>
      <c r="G17" s="100"/>
      <c r="H17" s="101"/>
      <c r="I17" s="20"/>
    </row>
    <row r="18" spans="1:9" s="15" customFormat="1" ht="15.6" customHeight="1" x14ac:dyDescent="0.45">
      <c r="A18" s="72">
        <v>1</v>
      </c>
      <c r="B18" s="15" t="s">
        <v>31</v>
      </c>
      <c r="D18" s="64"/>
      <c r="E18" s="73">
        <v>1</v>
      </c>
      <c r="F18" s="15" t="s">
        <v>31</v>
      </c>
      <c r="G18" s="51"/>
      <c r="H18" s="64"/>
      <c r="I18" s="23"/>
    </row>
    <row r="19" spans="1:9" x14ac:dyDescent="0.45">
      <c r="A19" s="54"/>
      <c r="B19" s="15"/>
      <c r="C19" s="15"/>
      <c r="D19" s="56"/>
      <c r="E19" s="55"/>
      <c r="G19" s="8"/>
      <c r="H19" s="56"/>
      <c r="I19" s="20"/>
    </row>
    <row r="20" spans="1:9" x14ac:dyDescent="0.45">
      <c r="A20" s="54">
        <v>2</v>
      </c>
      <c r="B20" s="95" t="s">
        <v>40</v>
      </c>
      <c r="C20" s="106" t="str">
        <f>IF(G9&lt;G8,"Don't concentrate",IF(G9=G8,"Don't concentrate",C12*G10))</f>
        <v>Don't concentrate</v>
      </c>
      <c r="D20" s="115"/>
      <c r="E20" s="55">
        <v>2</v>
      </c>
      <c r="F20" s="95" t="s">
        <v>40</v>
      </c>
      <c r="G20" s="90">
        <f>IF(G9&gt;G8,"Need to concentrate",C12*G10)</f>
        <v>5.5</v>
      </c>
      <c r="H20" s="56"/>
      <c r="I20" s="20"/>
    </row>
    <row r="21" spans="1:9" x14ac:dyDescent="0.45">
      <c r="A21" s="54"/>
      <c r="B21" s="95"/>
      <c r="D21" s="56"/>
      <c r="E21" s="55"/>
      <c r="F21" s="95"/>
      <c r="H21" s="56"/>
      <c r="I21" s="20"/>
    </row>
    <row r="22" spans="1:9" x14ac:dyDescent="0.45">
      <c r="A22" s="54"/>
      <c r="B22" s="95"/>
      <c r="D22" s="56"/>
      <c r="E22" s="65"/>
      <c r="F22" s="95"/>
      <c r="H22" s="56"/>
      <c r="I22" s="20"/>
    </row>
    <row r="23" spans="1:9" x14ac:dyDescent="0.45">
      <c r="A23" s="54">
        <v>3</v>
      </c>
      <c r="B23" s="95" t="s">
        <v>17</v>
      </c>
      <c r="C23" s="15"/>
      <c r="D23" s="56"/>
      <c r="E23" s="65">
        <v>3</v>
      </c>
      <c r="F23" s="95" t="s">
        <v>30</v>
      </c>
      <c r="G23" s="90">
        <f>IF(G9&gt;G8,"Need to concentrate",C12*C11-G20)</f>
        <v>4.5</v>
      </c>
      <c r="H23" s="56"/>
      <c r="I23" s="20"/>
    </row>
    <row r="24" spans="1:9" x14ac:dyDescent="0.45">
      <c r="A24" s="54"/>
      <c r="B24" s="95"/>
      <c r="C24" s="15"/>
      <c r="D24" s="56"/>
      <c r="E24" s="67"/>
      <c r="F24" s="95"/>
      <c r="H24" s="56"/>
      <c r="I24" s="20"/>
    </row>
    <row r="25" spans="1:9" x14ac:dyDescent="0.45">
      <c r="A25" s="54"/>
      <c r="B25" s="95"/>
      <c r="D25" s="56"/>
      <c r="E25" s="67"/>
      <c r="F25" s="95"/>
      <c r="H25" s="56"/>
      <c r="I25" s="20"/>
    </row>
    <row r="26" spans="1:9" x14ac:dyDescent="0.45">
      <c r="A26" s="54">
        <v>4</v>
      </c>
      <c r="B26" s="95" t="s">
        <v>30</v>
      </c>
      <c r="C26" s="106" t="str">
        <f>IF(G9&lt;G8,"Don't concentrate",IF(G9=G8,"Don't concentrate",C12*C11+((C12*C11)*(C7/100))))</f>
        <v>Don't concentrate</v>
      </c>
      <c r="D26" s="102"/>
      <c r="E26" s="68"/>
      <c r="F26" s="95"/>
      <c r="H26" s="56"/>
      <c r="I26" s="20"/>
    </row>
    <row r="27" spans="1:9" x14ac:dyDescent="0.45">
      <c r="A27" s="54"/>
      <c r="B27" s="95"/>
      <c r="D27" s="56"/>
      <c r="E27" s="54"/>
      <c r="F27" s="95"/>
      <c r="H27" s="56"/>
      <c r="I27" s="20"/>
    </row>
    <row r="28" spans="1:9" x14ac:dyDescent="0.45">
      <c r="A28" s="54"/>
      <c r="B28" s="95"/>
      <c r="D28" s="56"/>
      <c r="E28" s="58"/>
      <c r="F28" s="69" t="s">
        <v>1</v>
      </c>
      <c r="G28" s="91">
        <f>IF(G9&gt;G8,"Need to concentrate",G23+G20)</f>
        <v>10</v>
      </c>
      <c r="H28" s="60"/>
      <c r="I28" s="20"/>
    </row>
    <row r="29" spans="1:9" x14ac:dyDescent="0.45">
      <c r="A29" s="58"/>
      <c r="B29" s="103"/>
      <c r="C29" s="59"/>
      <c r="D29" s="60"/>
      <c r="E29" s="24"/>
      <c r="F29" s="21"/>
      <c r="G29" s="21"/>
      <c r="H29" s="21"/>
    </row>
    <row r="30" spans="1:9" x14ac:dyDescent="0.45">
      <c r="A30" s="21"/>
      <c r="B30" s="21"/>
      <c r="C30" s="21"/>
      <c r="D30" s="21"/>
    </row>
  </sheetData>
  <sheetProtection password="E636" sheet="1" objects="1" scenarios="1" selectLockedCells="1"/>
  <mergeCells count="11">
    <mergeCell ref="B23:B25"/>
    <mergeCell ref="F23:F27"/>
    <mergeCell ref="B26:B29"/>
    <mergeCell ref="C26:D26"/>
    <mergeCell ref="B1:G1"/>
    <mergeCell ref="D11:F11"/>
    <mergeCell ref="B16:D17"/>
    <mergeCell ref="F16:H17"/>
    <mergeCell ref="B20:B22"/>
    <mergeCell ref="C20:D20"/>
    <mergeCell ref="F20:F22"/>
  </mergeCells>
  <conditionalFormatting sqref="C13">
    <cfRule type="containsText" dxfId="1" priority="1" operator="containsText" text="No">
      <formula>NOT(ISERROR(SEARCH("No",C13)))</formula>
    </cfRule>
    <cfRule type="containsText" dxfId="0" priority="2" operator="containsText" text="No">
      <formula>NOT(ISERROR(SEARCH("No",C13)))</formula>
    </cfRule>
    <cfRule type="colorScale" priority="3">
      <colorScale>
        <cfvo type="min"/>
        <cfvo type="percentile" val="50"/>
        <cfvo type="max"/>
        <color rgb="FFF8696B"/>
        <color rgb="FFFCFCFF"/>
        <color rgb="FF63BE7B"/>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From Individual bead stocks</vt:lpstr>
      <vt:lpstr>Individual bead stocks+X%</vt:lpstr>
      <vt:lpstr>From Multiplex Bead stock</vt:lpstr>
      <vt:lpstr>From Multiplex Bead stock+X%</vt:lpstr>
    </vt:vector>
  </TitlesOfParts>
  <Company>Luminex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Angeloni</dc:creator>
  <dc:description>Stephen Angeloni, Ph.D. | Field Application Scientist
Luminex Life Sciences | 12212 Technology Blvd., Austin, TX  78727
Cell: 512.348.1535 | sangeloni@luminexcorp.com
www.luminexcorp.com/ 
Providing World Class technical support for Luminex research applications.</dc:description>
  <cp:lastModifiedBy>Stephen Angeloni</cp:lastModifiedBy>
  <dcterms:created xsi:type="dcterms:W3CDTF">2013-05-02T20:35:55Z</dcterms:created>
  <dcterms:modified xsi:type="dcterms:W3CDTF">2020-02-03T13:10:19Z</dcterms:modified>
</cp:coreProperties>
</file>