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frazier\OneDrive - Luminex Corporation\Downloads\"/>
    </mc:Choice>
  </mc:AlternateContent>
  <bookViews>
    <workbookView xWindow="-885" yWindow="345" windowWidth="22785" windowHeight="10770" tabRatio="934" activeTab="1"/>
  </bookViews>
  <sheets>
    <sheet name="sites and notes" sheetId="9" r:id="rId1"/>
    <sheet name="Proteins" sheetId="7" r:id="rId2"/>
    <sheet name="mol to gram calculations" sheetId="8" r:id="rId3"/>
    <sheet name="activating up to 5 million" sheetId="1" r:id="rId4"/>
    <sheet name="activating &gt;5 to &lt;12.5 million" sheetId="4" r:id="rId5"/>
    <sheet name="activating &gt;12.5 mil to 50 mil " sheetId="5" r:id="rId6"/>
    <sheet name="acitivating &gt;50 mil to 200 mil " sheetId="6" r:id="rId7"/>
    <sheet name="activating &gt;200 mil to 600 mil" sheetId="10" r:id="rId8"/>
  </sheets>
  <calcPr calcId="162913"/>
</workbook>
</file>

<file path=xl/calcChain.xml><?xml version="1.0" encoding="utf-8"?>
<calcChain xmlns="http://schemas.openxmlformats.org/spreadsheetml/2006/main">
  <c r="G50" i="10" l="1"/>
  <c r="F50" i="10" s="1"/>
  <c r="E50" i="10" s="1"/>
  <c r="G44" i="10"/>
  <c r="F44" i="10" s="1"/>
  <c r="E44" i="10" s="1"/>
  <c r="G51" i="6"/>
  <c r="F51" i="6" s="1"/>
  <c r="E51" i="6" s="1"/>
  <c r="G45" i="6"/>
  <c r="F45" i="6" s="1"/>
  <c r="E45" i="6" s="1"/>
  <c r="G51" i="5"/>
  <c r="F51" i="5" s="1"/>
  <c r="E51" i="5" s="1"/>
  <c r="G45" i="5"/>
  <c r="F45" i="5" s="1"/>
  <c r="E45" i="5" s="1"/>
  <c r="G51" i="4"/>
  <c r="F51" i="4" s="1"/>
  <c r="E51" i="4" s="1"/>
  <c r="G45" i="4"/>
  <c r="F45" i="4" s="1"/>
  <c r="E45" i="4" s="1"/>
  <c r="G69" i="1"/>
  <c r="F69" i="1" s="1"/>
  <c r="E69" i="1" s="1"/>
  <c r="G63" i="1"/>
  <c r="F63" i="1" s="1"/>
  <c r="E63" i="1" s="1"/>
  <c r="G57" i="1"/>
  <c r="F57" i="1" s="1"/>
  <c r="E57" i="1" s="1"/>
  <c r="G51" i="1"/>
  <c r="F51" i="1" s="1"/>
  <c r="E51" i="1" s="1"/>
  <c r="G45" i="1"/>
  <c r="F45" i="1" l="1"/>
  <c r="E45" i="1" s="1"/>
  <c r="F13" i="10" l="1"/>
  <c r="G13" i="10" s="1"/>
  <c r="E13" i="10"/>
  <c r="D48" i="10"/>
  <c r="D51" i="10" s="1"/>
  <c r="D42" i="10"/>
  <c r="D45" i="10" s="1"/>
  <c r="D49" i="6"/>
  <c r="D52" i="6" s="1"/>
  <c r="D43" i="6"/>
  <c r="D46" i="6" s="1"/>
  <c r="D49" i="4"/>
  <c r="D43" i="4"/>
  <c r="D49" i="5"/>
  <c r="D43" i="5"/>
  <c r="F14" i="6" l="1"/>
  <c r="G14" i="6" s="1"/>
  <c r="E14" i="6"/>
  <c r="F14" i="5"/>
  <c r="G14" i="5" s="1"/>
  <c r="E14" i="5"/>
  <c r="D52" i="5"/>
  <c r="D46" i="5"/>
  <c r="D52" i="4"/>
  <c r="D46" i="4"/>
  <c r="F14" i="4"/>
  <c r="G14" i="4" s="1"/>
  <c r="E14" i="4"/>
  <c r="F14" i="1"/>
  <c r="G14" i="1" s="1"/>
  <c r="D37" i="1" l="1"/>
  <c r="B7" i="8" l="1"/>
  <c r="E7" i="8" s="1"/>
  <c r="A7" i="8"/>
  <c r="D12" i="10" l="1"/>
  <c r="D36" i="10" s="1"/>
  <c r="D49" i="10" l="1"/>
  <c r="D52" i="10" s="1"/>
  <c r="D53" i="10" s="1"/>
  <c r="D18" i="10"/>
  <c r="E18" i="10" s="1"/>
  <c r="D43" i="10" l="1"/>
  <c r="D46" i="10" s="1"/>
  <c r="D47" i="10" s="1"/>
  <c r="J7" i="8"/>
  <c r="K7" i="8" s="1"/>
  <c r="F7" i="8" l="1"/>
  <c r="D13" i="1"/>
  <c r="D19" i="1"/>
  <c r="G7" i="8" l="1"/>
  <c r="E14" i="1" l="1"/>
  <c r="A17" i="9"/>
  <c r="A18" i="9" s="1"/>
  <c r="D18" i="9" s="1"/>
  <c r="D16" i="9"/>
  <c r="D5" i="7"/>
  <c r="C7" i="8" s="1"/>
  <c r="D17" i="9" l="1"/>
  <c r="D13" i="6" l="1"/>
  <c r="D13" i="5"/>
  <c r="D37" i="5" s="1"/>
  <c r="D37" i="6" l="1"/>
  <c r="D19" i="6"/>
  <c r="E19" i="6" s="1"/>
  <c r="D50" i="5"/>
  <c r="D44" i="5"/>
  <c r="D19" i="5"/>
  <c r="E19" i="5" s="1"/>
  <c r="D50" i="6" l="1"/>
  <c r="D44" i="6"/>
  <c r="D47" i="6" s="1"/>
  <c r="D48" i="6" s="1"/>
  <c r="D53" i="5"/>
  <c r="D54" i="5" s="1"/>
  <c r="D47" i="5"/>
  <c r="D48" i="5"/>
  <c r="D13" i="4"/>
  <c r="D53" i="6" l="1"/>
  <c r="D54" i="6" s="1"/>
  <c r="D37" i="4"/>
  <c r="D19" i="4"/>
  <c r="D50" i="4" l="1"/>
  <c r="D53" i="4" s="1"/>
  <c r="D54" i="4" s="1"/>
  <c r="D44" i="4"/>
  <c r="D47" i="4" s="1"/>
  <c r="D48" i="4" s="1"/>
  <c r="D67" i="1"/>
  <c r="D70" i="1" s="1"/>
  <c r="D55" i="1"/>
  <c r="D58" i="1" s="1"/>
  <c r="D49" i="1"/>
  <c r="D52" i="1" s="1"/>
  <c r="D43" i="1"/>
  <c r="D46" i="1"/>
  <c r="D61" i="1"/>
  <c r="D64" i="1" s="1"/>
  <c r="D62" i="1"/>
  <c r="D65" i="1" l="1"/>
  <c r="D66" i="1" s="1"/>
  <c r="D68" i="1"/>
  <c r="D44" i="1"/>
  <c r="D56" i="1"/>
  <c r="D50" i="1"/>
  <c r="D53" i="1" s="1"/>
  <c r="D47" i="1" l="1"/>
  <c r="D48" i="1" s="1"/>
  <c r="D71" i="1"/>
  <c r="D72" i="1" s="1"/>
  <c r="D54" i="1"/>
  <c r="D59" i="1"/>
  <c r="D60" i="1" s="1"/>
</calcChain>
</file>

<file path=xl/comments1.xml><?xml version="1.0" encoding="utf-8"?>
<comments xmlns="http://schemas.openxmlformats.org/spreadsheetml/2006/main">
  <authors>
    <author>Stephen Angeloni</author>
  </authors>
  <commentList>
    <comment ref="A9" authorId="0" shapeId="0">
      <text>
        <r>
          <rPr>
            <b/>
            <sz val="9"/>
            <color indexed="81"/>
            <rFont val="Tahoma"/>
            <family val="2"/>
          </rPr>
          <t>These values are from  http://www.endmemo.com/index.php</t>
        </r>
      </text>
    </comment>
  </commentList>
</comments>
</file>

<file path=xl/comments2.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r>
          <rPr>
            <sz val="9"/>
            <color indexed="81"/>
            <rFont val="Tahoma"/>
            <family val="2"/>
          </rPr>
          <t xml:space="preserve">
</t>
        </r>
      </text>
    </comment>
    <comment ref="A3" authorId="0" shapeId="0">
      <text>
        <r>
          <rPr>
            <b/>
            <sz val="9"/>
            <color indexed="81"/>
            <rFont val="Tahoma"/>
            <family val="2"/>
          </rPr>
          <t>Only enter values in green cells.  Do not edit blue or pink cells.</t>
        </r>
        <r>
          <rPr>
            <sz val="9"/>
            <color indexed="81"/>
            <rFont val="Tahoma"/>
            <family val="2"/>
          </rPr>
          <t xml:space="preserve">
</t>
        </r>
      </text>
    </comment>
  </commentList>
</comments>
</file>

<file path=xl/comments3.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D6" authorId="0" shapeId="0">
      <text>
        <r>
          <rPr>
            <b/>
            <sz val="9"/>
            <color indexed="81"/>
            <rFont val="Tahoma"/>
            <family val="2"/>
          </rPr>
          <t>A mM concentration that gives nmol/ul in 0.1 to 0.0001 range works for most proteins but needs to be optimized for each protein or peptide.  The total amount of your protein/peptide stock will also determine if you have enough protein or peptide to use.</t>
        </r>
        <r>
          <rPr>
            <sz val="9"/>
            <color indexed="81"/>
            <rFont val="Tahoma"/>
            <family val="2"/>
          </rPr>
          <t xml:space="preserve">
</t>
        </r>
      </text>
    </comment>
    <comment ref="E6" authorId="0" shapeId="0">
      <text>
        <r>
          <rPr>
            <b/>
            <sz val="9"/>
            <color indexed="81"/>
            <rFont val="Tahoma"/>
            <family val="2"/>
          </rPr>
          <t>Protein concentration needed to get desired molarity or nmol/ul indicated in column J need for coupling.</t>
        </r>
        <r>
          <rPr>
            <sz val="9"/>
            <color indexed="81"/>
            <rFont val="Tahoma"/>
            <family val="2"/>
          </rPr>
          <t xml:space="preserve">
</t>
        </r>
      </text>
    </comment>
    <comment ref="G6" authorId="0" shapeId="0">
      <text>
        <r>
          <rPr>
            <b/>
            <sz val="9"/>
            <color indexed="81"/>
            <rFont val="Tahoma"/>
            <charset val="1"/>
          </rPr>
          <t xml:space="preserve">Enter this value in the cell for "Stock Antibody or Protein Conc. (in nmol/ul) =" on the activation tab needed for calculations.
</t>
        </r>
      </text>
    </comment>
  </commentList>
</comments>
</file>

<file path=xl/comments4.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A11" authorId="0" shapeId="0">
      <text>
        <r>
          <rPr>
            <sz val="9"/>
            <color indexed="81"/>
            <rFont val="Tahoma"/>
            <family val="2"/>
          </rPr>
          <t>Enter the bead concentration/ml of the bead stock.</t>
        </r>
      </text>
    </comment>
    <comment ref="A12" authorId="0" shapeId="0">
      <text>
        <r>
          <rPr>
            <sz val="9"/>
            <color indexed="81"/>
            <rFont val="Tahoma"/>
            <family val="2"/>
          </rPr>
          <t>Enter the number of beads in each coupling reaction.  Maximum is 5,000,000 for these coupling volumes.</t>
        </r>
      </text>
    </comment>
    <comment ref="A14" authorId="0" shapeId="0">
      <text>
        <r>
          <rPr>
            <sz val="9"/>
            <color indexed="81"/>
            <rFont val="Tahoma"/>
            <family val="2"/>
          </rPr>
          <t>1 nmol/ul = 1,000 pmol/ul</t>
        </r>
      </text>
    </comment>
    <comment ref="A15" authorId="0" shapeId="0">
      <text>
        <r>
          <rPr>
            <sz val="9"/>
            <color indexed="81"/>
            <rFont val="Tahoma"/>
            <family val="2"/>
          </rPr>
          <t>Enter the number of different concentrations to be tested here.  For example, if you are testing the coupling of a protein at 4 different concentrations enter 4.</t>
        </r>
      </text>
    </comment>
    <comment ref="A19" authorId="0" shapeId="0">
      <text>
        <r>
          <rPr>
            <b/>
            <sz val="9"/>
            <color indexed="81"/>
            <rFont val="Tahoma"/>
            <family val="2"/>
          </rPr>
          <t>Step in cookbook</t>
        </r>
        <r>
          <rPr>
            <sz val="9"/>
            <color indexed="81"/>
            <rFont val="Tahoma"/>
            <family val="2"/>
          </rPr>
          <t xml:space="preserve">
</t>
        </r>
      </text>
    </comment>
  </commentList>
</comments>
</file>

<file path=xl/comments5.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A11" authorId="0" shapeId="0">
      <text>
        <r>
          <rPr>
            <sz val="9"/>
            <color indexed="81"/>
            <rFont val="Tahoma"/>
            <family val="2"/>
          </rPr>
          <t>Enter the bead concentration/ml of the bead stock.</t>
        </r>
      </text>
    </comment>
    <comment ref="A12" authorId="0" shapeId="0">
      <text>
        <r>
          <rPr>
            <sz val="9"/>
            <color indexed="81"/>
            <rFont val="Tahoma"/>
            <family val="2"/>
          </rPr>
          <t>Enter the number of beads in each coupling reaction.  Maximum is 5,000,000 for these coupling volumes.</t>
        </r>
      </text>
    </comment>
    <comment ref="A14" authorId="0" shapeId="0">
      <text>
        <r>
          <rPr>
            <sz val="9"/>
            <color indexed="81"/>
            <rFont val="Tahoma"/>
            <family val="2"/>
          </rPr>
          <t>1 nmol/ul = 1,000 pmol/ul</t>
        </r>
      </text>
    </comment>
    <comment ref="A15" authorId="0" shapeId="0">
      <text>
        <r>
          <rPr>
            <sz val="9"/>
            <color indexed="81"/>
            <rFont val="Tahoma"/>
            <family val="2"/>
          </rPr>
          <t>Enter the number of different concentrations to be tested here.  For example, if you are testing the coupling of a protein at 4 different concentrations enter 4.</t>
        </r>
      </text>
    </comment>
    <comment ref="A19" authorId="0" shapeId="0">
      <text>
        <r>
          <rPr>
            <b/>
            <sz val="9"/>
            <color indexed="81"/>
            <rFont val="Tahoma"/>
            <family val="2"/>
          </rPr>
          <t>Step in cookbook</t>
        </r>
        <r>
          <rPr>
            <sz val="9"/>
            <color indexed="81"/>
            <rFont val="Tahoma"/>
            <family val="2"/>
          </rPr>
          <t xml:space="preserve">
</t>
        </r>
      </text>
    </comment>
    <comment ref="D37" authorId="0" shapeId="0">
      <text>
        <r>
          <rPr>
            <b/>
            <sz val="9"/>
            <color indexed="81"/>
            <rFont val="Tahoma"/>
            <charset val="1"/>
          </rPr>
          <t>This is one of the few pink cells that you can edit to enter a smaller volume when needed.</t>
        </r>
        <r>
          <rPr>
            <sz val="9"/>
            <color indexed="81"/>
            <rFont val="Tahoma"/>
            <charset val="1"/>
          </rPr>
          <t xml:space="preserve">
</t>
        </r>
      </text>
    </comment>
  </commentList>
</comments>
</file>

<file path=xl/comments6.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A11" authorId="0" shapeId="0">
      <text>
        <r>
          <rPr>
            <sz val="9"/>
            <color indexed="81"/>
            <rFont val="Tahoma"/>
            <family val="2"/>
          </rPr>
          <t>Enter the bead concentration/ml of the bead stock.</t>
        </r>
      </text>
    </comment>
    <comment ref="A12" authorId="0" shapeId="0">
      <text>
        <r>
          <rPr>
            <sz val="9"/>
            <color indexed="81"/>
            <rFont val="Tahoma"/>
            <family val="2"/>
          </rPr>
          <t>Enter the number of beads in each coupling reaction.  Maximum is 5,000,000 for these coupling volumes.</t>
        </r>
      </text>
    </comment>
    <comment ref="A14" authorId="0" shapeId="0">
      <text>
        <r>
          <rPr>
            <sz val="9"/>
            <color indexed="81"/>
            <rFont val="Tahoma"/>
            <family val="2"/>
          </rPr>
          <t>1 nmol/ul = 1,000 pmol/ul</t>
        </r>
      </text>
    </comment>
    <comment ref="A15" authorId="0" shapeId="0">
      <text>
        <r>
          <rPr>
            <sz val="9"/>
            <color indexed="81"/>
            <rFont val="Tahoma"/>
            <family val="2"/>
          </rPr>
          <t>Enter the number of different concentrations to be tested here.  For example, if you are testing the coupling of a protein at 4 different concentrations enter 4.</t>
        </r>
      </text>
    </comment>
    <comment ref="A19" authorId="0" shapeId="0">
      <text>
        <r>
          <rPr>
            <b/>
            <sz val="9"/>
            <color indexed="81"/>
            <rFont val="Tahoma"/>
            <family val="2"/>
          </rPr>
          <t>Step in cookbook</t>
        </r>
        <r>
          <rPr>
            <sz val="9"/>
            <color indexed="81"/>
            <rFont val="Tahoma"/>
            <family val="2"/>
          </rPr>
          <t xml:space="preserve">
</t>
        </r>
      </text>
    </comment>
    <comment ref="D37" authorId="0" shapeId="0">
      <text>
        <r>
          <rPr>
            <b/>
            <sz val="9"/>
            <color indexed="81"/>
            <rFont val="Tahoma"/>
            <charset val="1"/>
          </rPr>
          <t>This is one of the few pink cells that you can edit to enter a smaller volume when needed.</t>
        </r>
        <r>
          <rPr>
            <sz val="9"/>
            <color indexed="81"/>
            <rFont val="Tahoma"/>
            <charset val="1"/>
          </rPr>
          <t xml:space="preserve">
</t>
        </r>
      </text>
    </comment>
  </commentList>
</comments>
</file>

<file path=xl/comments7.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text>
    </comment>
    <comment ref="A3" authorId="0" shapeId="0">
      <text>
        <r>
          <rPr>
            <sz val="9"/>
            <color indexed="81"/>
            <rFont val="Tahoma"/>
            <family val="2"/>
          </rPr>
          <t>Only enter values in green cells.  Do not edit blue or pink cells.</t>
        </r>
      </text>
    </comment>
    <comment ref="A4" authorId="0" shapeId="0">
      <text>
        <r>
          <rPr>
            <b/>
            <sz val="9"/>
            <color indexed="81"/>
            <rFont val="Tahoma"/>
            <family val="2"/>
          </rPr>
          <t>Only enter values in green cells.  Do not edit blue or pink cells.</t>
        </r>
        <r>
          <rPr>
            <sz val="9"/>
            <color indexed="81"/>
            <rFont val="Tahoma"/>
            <family val="2"/>
          </rPr>
          <t xml:space="preserve">
</t>
        </r>
      </text>
    </comment>
    <comment ref="A11" authorId="0" shapeId="0">
      <text>
        <r>
          <rPr>
            <sz val="9"/>
            <color indexed="81"/>
            <rFont val="Tahoma"/>
            <family val="2"/>
          </rPr>
          <t>Enter the bead concentration/ml of the bead stock.</t>
        </r>
      </text>
    </comment>
    <comment ref="A12" authorId="0" shapeId="0">
      <text>
        <r>
          <rPr>
            <sz val="9"/>
            <color indexed="81"/>
            <rFont val="Tahoma"/>
            <family val="2"/>
          </rPr>
          <t>Enter the number of beads in each coupling reaction.  Maximum is 5,000,000 for these coupling volumes.</t>
        </r>
      </text>
    </comment>
    <comment ref="A14" authorId="0" shapeId="0">
      <text>
        <r>
          <rPr>
            <sz val="9"/>
            <color indexed="81"/>
            <rFont val="Tahoma"/>
            <family val="2"/>
          </rPr>
          <t>1 nmol/ul = 1,000 pmol/ul</t>
        </r>
      </text>
    </comment>
    <comment ref="A15" authorId="0" shapeId="0">
      <text>
        <r>
          <rPr>
            <sz val="9"/>
            <color indexed="81"/>
            <rFont val="Tahoma"/>
            <family val="2"/>
          </rPr>
          <t>Enter the number of different concentrations to be tested here.  For example, if you are testing the coupling of a protein at 4 different concentrations enter 4.</t>
        </r>
      </text>
    </comment>
    <comment ref="A19" authorId="0" shapeId="0">
      <text>
        <r>
          <rPr>
            <b/>
            <sz val="9"/>
            <color indexed="81"/>
            <rFont val="Tahoma"/>
            <family val="2"/>
          </rPr>
          <t>Step in cookbook</t>
        </r>
        <r>
          <rPr>
            <sz val="9"/>
            <color indexed="81"/>
            <rFont val="Tahoma"/>
            <family val="2"/>
          </rPr>
          <t xml:space="preserve">
</t>
        </r>
      </text>
    </comment>
    <comment ref="D37" authorId="0" shapeId="0">
      <text>
        <r>
          <rPr>
            <b/>
            <sz val="9"/>
            <color indexed="81"/>
            <rFont val="Tahoma"/>
            <charset val="1"/>
          </rPr>
          <t>This is one of the few pink cells that you can edit to enter a smaller volume when needed.</t>
        </r>
        <r>
          <rPr>
            <sz val="9"/>
            <color indexed="81"/>
            <rFont val="Tahoma"/>
            <charset val="1"/>
          </rPr>
          <t xml:space="preserve">
</t>
        </r>
      </text>
    </comment>
  </commentList>
</comments>
</file>

<file path=xl/comments8.xml><?xml version="1.0" encoding="utf-8"?>
<comments xmlns="http://schemas.openxmlformats.org/spreadsheetml/2006/main">
  <authors>
    <author>Stephen Angeloni</author>
  </authors>
  <commentList>
    <comment ref="A2" authorId="0" shapeId="0">
      <text>
        <r>
          <rPr>
            <b/>
            <sz val="9"/>
            <color indexed="81"/>
            <rFont val="Tahoma"/>
            <family val="2"/>
          </rPr>
          <t>Only enter values in green cells.  Do not edit blue or pink cells.</t>
        </r>
        <r>
          <rPr>
            <sz val="9"/>
            <color indexed="81"/>
            <rFont val="Tahoma"/>
            <family val="2"/>
          </rPr>
          <t xml:space="preserve">
</t>
        </r>
      </text>
    </comment>
    <comment ref="A3" authorId="0" shapeId="0">
      <text>
        <r>
          <rPr>
            <b/>
            <sz val="9"/>
            <color indexed="81"/>
            <rFont val="Tahoma"/>
            <family val="2"/>
          </rPr>
          <t>Only enter values in green cells.  Do not edit blue or pink cells.</t>
        </r>
        <r>
          <rPr>
            <sz val="9"/>
            <color indexed="81"/>
            <rFont val="Tahoma"/>
            <family val="2"/>
          </rPr>
          <t xml:space="preserve">
</t>
        </r>
      </text>
    </comment>
    <comment ref="A10" authorId="0" shapeId="0">
      <text>
        <r>
          <rPr>
            <sz val="9"/>
            <color indexed="81"/>
            <rFont val="Tahoma"/>
            <family val="2"/>
          </rPr>
          <t>Enter the bead concentration/ml of the bead stock.</t>
        </r>
      </text>
    </comment>
    <comment ref="A11" authorId="0" shapeId="0">
      <text>
        <r>
          <rPr>
            <sz val="9"/>
            <color indexed="81"/>
            <rFont val="Tahoma"/>
            <family val="2"/>
          </rPr>
          <t>Enter the number of beads in each coupling reaction.  Maximum is 5,000,000 for these coupling volumes.</t>
        </r>
      </text>
    </comment>
    <comment ref="A13" authorId="0" shapeId="0">
      <text>
        <r>
          <rPr>
            <sz val="9"/>
            <color indexed="81"/>
            <rFont val="Tahoma"/>
            <family val="2"/>
          </rPr>
          <t>1 nmol/ul = 1,000 pmol/ul</t>
        </r>
      </text>
    </comment>
    <comment ref="A14" authorId="0" shapeId="0">
      <text>
        <r>
          <rPr>
            <sz val="9"/>
            <color indexed="81"/>
            <rFont val="Tahoma"/>
            <family val="2"/>
          </rPr>
          <t>Enter the number of different concentrations to be tested here.  For example, if you are testing the coupling of a protein at 4 different concentrations enter 4.</t>
        </r>
      </text>
    </comment>
    <comment ref="A18" authorId="0" shapeId="0">
      <text>
        <r>
          <rPr>
            <b/>
            <sz val="9"/>
            <color indexed="81"/>
            <rFont val="Tahoma"/>
            <family val="2"/>
          </rPr>
          <t>Step in cookbook</t>
        </r>
        <r>
          <rPr>
            <sz val="9"/>
            <color indexed="81"/>
            <rFont val="Tahoma"/>
            <family val="2"/>
          </rPr>
          <t xml:space="preserve">
</t>
        </r>
      </text>
    </comment>
    <comment ref="D36" authorId="0" shapeId="0">
      <text>
        <r>
          <rPr>
            <b/>
            <sz val="9"/>
            <color indexed="81"/>
            <rFont val="Tahoma"/>
            <family val="2"/>
          </rPr>
          <t xml:space="preserve">This is one of the few pink cells that you can edit to enter a smaller volume when needed.
</t>
        </r>
        <r>
          <rPr>
            <sz val="9"/>
            <color indexed="81"/>
            <rFont val="Tahoma"/>
            <family val="2"/>
          </rPr>
          <t xml:space="preserve">
</t>
        </r>
      </text>
    </comment>
  </commentList>
</comments>
</file>

<file path=xl/sharedStrings.xml><?xml version="1.0" encoding="utf-8"?>
<sst xmlns="http://schemas.openxmlformats.org/spreadsheetml/2006/main" count="426" uniqueCount="129">
  <si>
    <t>Bead volumes</t>
  </si>
  <si>
    <t>number of beads to couple/rxn =</t>
  </si>
  <si>
    <t>ul of Antibody or Protein needed =</t>
  </si>
  <si>
    <t>tube # or name</t>
  </si>
  <si>
    <t>Bead region =</t>
  </si>
  <si>
    <t>Volume of bead stock needed in ul/coupling rxn =</t>
  </si>
  <si>
    <t>Total volume of beads needed in ul =</t>
  </si>
  <si>
    <t>Bead stock concentration/ml =</t>
  </si>
  <si>
    <t>Antibody, Protein and buffer volumes to add to activated beads</t>
  </si>
  <si>
    <t>ul of activated washed beads needed =</t>
  </si>
  <si>
    <t>Bead activation and coupling volumes</t>
  </si>
  <si>
    <t>Bead activation</t>
  </si>
  <si>
    <t>Incubate for 20 minutes at room temperature with gentle mixing by vortex at 10 minute intervals.</t>
  </si>
  <si>
    <t>With the tube still positioned in the magnetic separator, remove the supernatant. Take care not to disturb the microspheres.</t>
  </si>
  <si>
    <t>Place the total volume of beads needed in low bind tube and place on magnet or centrifuge.</t>
  </si>
  <si>
    <t>Protein Coupling Reactions</t>
  </si>
  <si>
    <t>Final resuspension volume in ul =</t>
  </si>
  <si>
    <t>Total ul =</t>
  </si>
  <si>
    <t>number of coupling titration reactions=</t>
  </si>
  <si>
    <t>Use the volumes below for individual couplings following the protocol in the cookbook.</t>
  </si>
  <si>
    <t>Incubate for 2 hours with mixing (by rotation) at room temperature.</t>
  </si>
  <si>
    <t>Optional blocking step – Incubate for 30 minutes with mixing (by rotation) at room temperature. (Note: Perform this step when using the microspheres the same day.)</t>
  </si>
  <si>
    <t xml:space="preserve">Step </t>
  </si>
  <si>
    <t>17 to 19</t>
  </si>
  <si>
    <t>Store coupled microspheres refrigerated at 2-8°C in the dark.</t>
  </si>
  <si>
    <r>
      <t xml:space="preserve">Take tube off magnet and resuspend in </t>
    </r>
    <r>
      <rPr>
        <b/>
        <sz val="11"/>
        <color theme="1"/>
        <rFont val="Calibri"/>
        <family val="2"/>
        <scheme val="minor"/>
      </rPr>
      <t>100 ul</t>
    </r>
    <r>
      <rPr>
        <sz val="11"/>
        <color theme="1"/>
        <rFont val="Calibri"/>
        <family val="2"/>
        <scheme val="minor"/>
      </rPr>
      <t xml:space="preserve"> or more of dH2O or Activation buffer. (</t>
    </r>
    <r>
      <rPr>
        <b/>
        <sz val="11"/>
        <color theme="1"/>
        <rFont val="Calibri"/>
        <family val="2"/>
        <scheme val="minor"/>
      </rPr>
      <t>Can wash with same volume of beads used</t>
    </r>
    <r>
      <rPr>
        <sz val="11"/>
        <color theme="1"/>
        <rFont val="Calibri"/>
        <family val="2"/>
        <scheme val="minor"/>
      </rPr>
      <t>)</t>
    </r>
  </si>
  <si>
    <t>Place the tube into a magnetic separator and allow separation to occur for up to 2 minutes.</t>
  </si>
  <si>
    <r>
      <t xml:space="preserve">Remove the tube from the magnetic separator and resuspend the microspheres in </t>
    </r>
    <r>
      <rPr>
        <b/>
        <sz val="11"/>
        <color theme="1"/>
        <rFont val="Calibri"/>
        <family val="2"/>
        <scheme val="minor"/>
      </rPr>
      <t>250 μL</t>
    </r>
    <r>
      <rPr>
        <sz val="11"/>
        <color theme="1"/>
        <rFont val="Calibri"/>
        <family val="2"/>
        <scheme val="minor"/>
      </rPr>
      <t xml:space="preserve"> of Activation buffer and mix by vortex and sonication for approximately 20 seconds.</t>
    </r>
  </si>
  <si>
    <t>Repeat steps 9 and 10 for a total of two washes with Activation buffer.</t>
  </si>
  <si>
    <t>Remove the tube from the magnetic separator and resuspend the activated and washed microspheres in the following volume of Activation buffer.</t>
  </si>
  <si>
    <t>Activation buffer volume in ul =</t>
  </si>
  <si>
    <t>Remove the tube from the magnetic separator and resuspend the coupled microspheres in 500 μL of wash buffer, mix by vortex and sonication for approximately 20 seconds.</t>
  </si>
  <si>
    <t>Repeat steps 25 and 26. This is a total of two washes with 1 mL wash buffer.</t>
  </si>
  <si>
    <t>Remove the tube from the magnetic separator and resuspend the microspheres in 0.5 to 1 mL of wash buffer, mix by vortex and sonication for approximately 20 seconds.</t>
  </si>
  <si>
    <r>
      <t xml:space="preserve">Take tube off magnet and resuspend in </t>
    </r>
    <r>
      <rPr>
        <b/>
        <sz val="11"/>
        <color theme="1"/>
        <rFont val="Calibri"/>
        <family val="2"/>
        <scheme val="minor"/>
      </rPr>
      <t>500 ul</t>
    </r>
    <r>
      <rPr>
        <sz val="11"/>
        <color theme="1"/>
        <rFont val="Calibri"/>
        <family val="2"/>
        <scheme val="minor"/>
      </rPr>
      <t xml:space="preserve"> or more of dH2O or Activation buffer. (</t>
    </r>
    <r>
      <rPr>
        <b/>
        <sz val="11"/>
        <color theme="1"/>
        <rFont val="Calibri"/>
        <family val="2"/>
        <scheme val="minor"/>
      </rPr>
      <t>Can wash with same volume of beads used</t>
    </r>
    <r>
      <rPr>
        <sz val="11"/>
        <color theme="1"/>
        <rFont val="Calibri"/>
        <family val="2"/>
        <scheme val="minor"/>
      </rPr>
      <t>)</t>
    </r>
  </si>
  <si>
    <r>
      <t xml:space="preserve">Remove tube from magnet and resuspend the pellet in </t>
    </r>
    <r>
      <rPr>
        <b/>
        <sz val="11"/>
        <color theme="1"/>
        <rFont val="Calibri"/>
        <family val="2"/>
        <scheme val="minor"/>
      </rPr>
      <t>400 ul</t>
    </r>
    <r>
      <rPr>
        <sz val="11"/>
        <color theme="1"/>
        <rFont val="Calibri"/>
        <family val="2"/>
        <scheme val="minor"/>
      </rPr>
      <t xml:space="preserve"> of Activation buffer, mix by vortex and sonication for approximately 20 seconds.</t>
    </r>
  </si>
  <si>
    <r>
      <t xml:space="preserve">Add </t>
    </r>
    <r>
      <rPr>
        <b/>
        <sz val="11"/>
        <color theme="1"/>
        <rFont val="Calibri"/>
        <family val="2"/>
        <scheme val="minor"/>
      </rPr>
      <t>50 uL</t>
    </r>
    <r>
      <rPr>
        <sz val="11"/>
        <color theme="1"/>
        <rFont val="Calibri"/>
        <family val="2"/>
        <scheme val="minor"/>
      </rPr>
      <t xml:space="preserve"> of 50 mg/mL Sulfo-NHS  to the microspheres and mix gently by vortex.</t>
    </r>
  </si>
  <si>
    <r>
      <t xml:space="preserve">Remove the tube from the magnetic separator and resuspend the microspheres in </t>
    </r>
    <r>
      <rPr>
        <b/>
        <sz val="11"/>
        <color theme="1"/>
        <rFont val="Calibri"/>
        <family val="2"/>
        <scheme val="minor"/>
      </rPr>
      <t>500 μL</t>
    </r>
    <r>
      <rPr>
        <sz val="11"/>
        <color theme="1"/>
        <rFont val="Calibri"/>
        <family val="2"/>
        <scheme val="minor"/>
      </rPr>
      <t xml:space="preserve"> of Activation buffer, mix by vortex and sonication for approximately 20 seconds.</t>
    </r>
  </si>
  <si>
    <t>Remove the tube from the magnetic separator and resuspend the coupled microspheres in 500 to 1,000 μL of wash buffer, mix by vortex and sonication for approximately 20 seconds.</t>
  </si>
  <si>
    <t>Remove the tube from the magnetic separator and resuspend the microspheres in 1 mL of  wash buffer, mix by vortex and sonication for approximately 20 seconds.</t>
  </si>
  <si>
    <t>Repeat steps 25 and 26. This is a total of two washes with 0.5 to 1 mL of wash buffer.</t>
  </si>
  <si>
    <r>
      <t>Take tube off magnet and resuspend in</t>
    </r>
    <r>
      <rPr>
        <b/>
        <sz val="11"/>
        <color theme="1"/>
        <rFont val="Calibri"/>
        <family val="2"/>
        <scheme val="minor"/>
      </rPr>
      <t xml:space="preserve"> 2000 ul</t>
    </r>
    <r>
      <rPr>
        <sz val="11"/>
        <color theme="1"/>
        <rFont val="Calibri"/>
        <family val="2"/>
        <scheme val="minor"/>
      </rPr>
      <t xml:space="preserve"> or more of dH2O or Activation buffer. (</t>
    </r>
    <r>
      <rPr>
        <b/>
        <sz val="11"/>
        <color theme="1"/>
        <rFont val="Calibri"/>
        <family val="2"/>
        <scheme val="minor"/>
      </rPr>
      <t>Can wash with same volume of beads used</t>
    </r>
    <r>
      <rPr>
        <sz val="11"/>
        <color theme="1"/>
        <rFont val="Calibri"/>
        <family val="2"/>
        <scheme val="minor"/>
      </rPr>
      <t>)</t>
    </r>
  </si>
  <si>
    <r>
      <t xml:space="preserve">Remove tube from magnet and resuspend the pellet in </t>
    </r>
    <r>
      <rPr>
        <b/>
        <sz val="11"/>
        <color theme="1"/>
        <rFont val="Calibri"/>
        <family val="2"/>
        <scheme val="minor"/>
      </rPr>
      <t>400 ul</t>
    </r>
    <r>
      <rPr>
        <sz val="11"/>
        <color theme="1"/>
        <rFont val="Calibri"/>
        <family val="2"/>
        <scheme val="minor"/>
      </rPr>
      <t xml:space="preserve"> of 100 of Activation buffer, mix by vortex and sonication for approximately 20 seconds.</t>
    </r>
  </si>
  <si>
    <r>
      <t xml:space="preserve">Add </t>
    </r>
    <r>
      <rPr>
        <b/>
        <sz val="11"/>
        <color theme="1"/>
        <rFont val="Calibri"/>
        <family val="2"/>
        <scheme val="minor"/>
      </rPr>
      <t>50 uL</t>
    </r>
    <r>
      <rPr>
        <sz val="11"/>
        <color theme="1"/>
        <rFont val="Calibri"/>
        <family val="2"/>
        <scheme val="minor"/>
      </rPr>
      <t xml:space="preserve"> of 50 mg/mL Sulfo-NHS to the microspheres and mix gently by vortex.</t>
    </r>
  </si>
  <si>
    <t>Place the tube into a magnetic separator and allow separation to occur for at least 2 minutes.</t>
  </si>
  <si>
    <t>Remove the tube from the magnetic separator and resuspend the microspheres in 1 mL of wash buffer, mix by vortex and sonication for approximately 20 seconds.</t>
  </si>
  <si>
    <t>Repeat steps 25 and 26 for a total of two washes.</t>
  </si>
  <si>
    <t>Repeat steps 25 and 26 for a total of two washes with wash buffer.</t>
  </si>
  <si>
    <t>Remove the tube from the magnetic separator and resuspend the coupled microspheres in 250-1000 μL of wash buffer.</t>
  </si>
  <si>
    <r>
      <t xml:space="preserve">Remove tube from magnet and resuspend the pellet in </t>
    </r>
    <r>
      <rPr>
        <b/>
        <sz val="11"/>
        <color theme="1"/>
        <rFont val="Calibri"/>
        <family val="2"/>
        <scheme val="minor"/>
      </rPr>
      <t>80 ul</t>
    </r>
    <r>
      <rPr>
        <sz val="11"/>
        <color theme="1"/>
        <rFont val="Calibri"/>
        <family val="2"/>
        <scheme val="minor"/>
      </rPr>
      <t xml:space="preserve"> of Activation buffer, mix by vortex and sonication for approximately 20 seconds.</t>
    </r>
  </si>
  <si>
    <t>Enter protein or peptide names and g/mol</t>
  </si>
  <si>
    <t>Enter names or values in green cells</t>
  </si>
  <si>
    <t>Results dispalyed in blue cells</t>
  </si>
  <si>
    <t>g/mol (MW)</t>
  </si>
  <si>
    <t>kDa</t>
  </si>
  <si>
    <t>Use to convert mM to other units</t>
  </si>
  <si>
    <t>Enter values in green cells</t>
  </si>
  <si>
    <t>Pink cells are ul to pipette</t>
  </si>
  <si>
    <t>mM</t>
  </si>
  <si>
    <t>nmol/ul</t>
  </si>
  <si>
    <t>Volume to make in ul</t>
  </si>
  <si>
    <t>https://tools.thermofisher.com/content/sfs/brochures/TR0006-Extinction-coefficients.pdf</t>
  </si>
  <si>
    <t>http://www.meduniwien.ac.at/user/johannes.schmid/MolarityJava.htm</t>
  </si>
  <si>
    <t>http://molbiol.edu.ru/eng/scripts/01_04.html</t>
  </si>
  <si>
    <t>https://www.tocris.com/molarityCalculator.php#.WD7rq00o5EY</t>
  </si>
  <si>
    <t>http://www.sigmaaldrich.com/chemistry/stockroom-reagents/learning-center/technical-library/mass-molarity-calculator.html</t>
  </si>
  <si>
    <t>For conversion of many type of units.</t>
  </si>
  <si>
    <t>http://www.endmemo.com/index.php</t>
  </si>
  <si>
    <t>Notes</t>
  </si>
  <si>
    <t>1 M = 1,000 mM = 1,000,000 uM</t>
  </si>
  <si>
    <t>1 M = 1 mmol/mL =1000 umol/mL = 1umol/ul</t>
  </si>
  <si>
    <r>
      <t>1</t>
    </r>
    <r>
      <rPr>
        <sz val="10"/>
        <color rgb="FF000000"/>
        <rFont val="Arial"/>
        <family val="2"/>
      </rPr>
      <t> mM = </t>
    </r>
    <r>
      <rPr>
        <sz val="11"/>
        <color theme="1"/>
        <rFont val="Calibri"/>
        <family val="2"/>
        <scheme val="minor"/>
      </rPr>
      <t>0.001</t>
    </r>
    <r>
      <rPr>
        <sz val="10"/>
        <color rgb="FF000000"/>
        <rFont val="Arial"/>
        <family val="2"/>
      </rPr>
      <t> mmol/mL = 0.001umol/ul = 1nmol/ul</t>
    </r>
  </si>
  <si>
    <r>
      <t>1</t>
    </r>
    <r>
      <rPr>
        <sz val="10"/>
        <color rgb="FF000000"/>
        <rFont val="Arial"/>
        <family val="2"/>
      </rPr>
      <t> mM = </t>
    </r>
    <r>
      <rPr>
        <sz val="11"/>
        <color theme="1"/>
        <rFont val="Calibri"/>
        <family val="2"/>
        <scheme val="minor"/>
      </rPr>
      <t>1,000</t>
    </r>
    <r>
      <rPr>
        <sz val="10"/>
        <color rgb="FF000000"/>
        <rFont val="Arial"/>
        <family val="2"/>
      </rPr>
      <t> uM</t>
    </r>
  </si>
  <si>
    <t>Example of g/volume for MW of protein entered in green cell</t>
  </si>
  <si>
    <t>g/L = 1M</t>
  </si>
  <si>
    <t>g/l for 1 mM</t>
  </si>
  <si>
    <t>mg/ml = ug/ul =1M</t>
  </si>
  <si>
    <t>mg/ul = 1M</t>
  </si>
  <si>
    <t>mg/ul for 1 mM</t>
  </si>
  <si>
    <t>mg/ml or ug/ul for 1 mM</t>
  </si>
  <si>
    <t xml:space="preserve">Enter amounts or text in green cells.  </t>
  </si>
  <si>
    <t>Calculated volumes to pipette appear in pink cells.</t>
  </si>
  <si>
    <t>Extinction Coefficients calculations</t>
  </si>
  <si>
    <t>Gram, weight, molarity calculations</t>
  </si>
  <si>
    <t>Molarity Calculator</t>
  </si>
  <si>
    <t>Conversion: weight - moles (for proteins).</t>
  </si>
  <si>
    <t>Calculate Mass Required for Molar Solution</t>
  </si>
  <si>
    <t>Number of activated beads to couple in millions =</t>
  </si>
  <si>
    <t>uM</t>
  </si>
  <si>
    <t>mmol/ml (or umol/ul)</t>
  </si>
  <si>
    <t>Stock mg/ml</t>
  </si>
  <si>
    <t>ul of stock to make mg/ml in column E</t>
  </si>
  <si>
    <t>ul buffer</t>
  </si>
  <si>
    <r>
      <t xml:space="preserve">Add </t>
    </r>
    <r>
      <rPr>
        <b/>
        <sz val="11"/>
        <color theme="1"/>
        <rFont val="Calibri"/>
        <family val="2"/>
        <scheme val="minor"/>
      </rPr>
      <t>400 uL</t>
    </r>
    <r>
      <rPr>
        <sz val="11"/>
        <color theme="1"/>
        <rFont val="Calibri"/>
        <family val="2"/>
        <scheme val="minor"/>
      </rPr>
      <t xml:space="preserve"> of 50 mg/mL Sulfo-NHS to the microspheres and mix gently by vortex.</t>
    </r>
  </si>
  <si>
    <t>Note that the EDC and Sulfo-NHS volumes needed will require extra vials of these reagents that are not in the standard ABC kits.</t>
  </si>
  <si>
    <r>
      <t xml:space="preserve">Add </t>
    </r>
    <r>
      <rPr>
        <b/>
        <sz val="11"/>
        <color theme="1"/>
        <rFont val="Calibri"/>
        <family val="2"/>
        <scheme val="minor"/>
      </rPr>
      <t>10 uL</t>
    </r>
    <r>
      <rPr>
        <sz val="11"/>
        <color theme="1"/>
        <rFont val="Calibri"/>
        <family val="2"/>
        <scheme val="minor"/>
      </rPr>
      <t xml:space="preserve"> of 50 mg/mL Sulfo-NHS to the microspheres and mix gently by vortex.</t>
    </r>
  </si>
  <si>
    <t>= stock vail size in ml</t>
  </si>
  <si>
    <t>= number of vials needed</t>
  </si>
  <si>
    <t>pmol/ul</t>
  </si>
  <si>
    <t>pmol/million</t>
  </si>
  <si>
    <t>nmol/million</t>
  </si>
  <si>
    <t>umol/million</t>
  </si>
  <si>
    <t>mg/ml (or ug/ul)</t>
  </si>
  <si>
    <t>Stock Antibody or Protein Conc. (in nmol/ul) =</t>
  </si>
  <si>
    <t>nmol Antibody or Protein/ 10^6 beads =</t>
  </si>
  <si>
    <t>To make the nmol/ul stock needed for each protein with different mg/ml stock concentrations</t>
  </si>
  <si>
    <t>Carefully remove all of the supernate.</t>
  </si>
  <si>
    <t>Results displayed in blue cells</t>
  </si>
  <si>
    <t>For activation of up to 5 million beads for 1 or more coupling reactions.  If more than 5 million beads need to be activated, go to the next tab or use the scaling table on page 19 of the xMAP cookbook for proper reagent volumes.</t>
  </si>
  <si>
    <t>Place back on magnet for up to 2 minutes then carefully remove all of the supernate.</t>
  </si>
  <si>
    <r>
      <t xml:space="preserve">Add </t>
    </r>
    <r>
      <rPr>
        <b/>
        <sz val="11"/>
        <color theme="1"/>
        <rFont val="Calibri"/>
        <family val="2"/>
        <scheme val="minor"/>
      </rPr>
      <t>10 uL</t>
    </r>
    <r>
      <rPr>
        <sz val="11"/>
        <color theme="1"/>
        <rFont val="Calibri"/>
        <family val="2"/>
        <scheme val="minor"/>
      </rPr>
      <t xml:space="preserve"> of 50 mg/mL EDC (dissolved in 200ul of Activation buffer per 10 mg vail) to the microspheres and mix gently by vortex.</t>
    </r>
  </si>
  <si>
    <t>Count the number of microspheres recovered after the coupling reaction using a cell counter or hemocytometer.</t>
  </si>
  <si>
    <t>Note: This spreadsheet is 500 ul couplings reactions as described in the xMAP Cookbook.</t>
  </si>
  <si>
    <t>Note: This spreadsheet is for scaled up couplings in 1000 ul reaction volumes with &gt; 5 million beads/rxn to 12.5 million beads/rxn.</t>
  </si>
  <si>
    <t>For activation of more than 5 million beads up to 12.5 million beads for one or more coupling reactions.  If more than 12.5 million beads need to be activated, go to the next tab or use the scaling table on page 19 of the xMAP cookbook for proper reagent volumes.</t>
  </si>
  <si>
    <r>
      <t xml:space="preserve">Add </t>
    </r>
    <r>
      <rPr>
        <b/>
        <sz val="11"/>
        <color theme="1"/>
        <rFont val="Calibri"/>
        <family val="2"/>
        <scheme val="minor"/>
      </rPr>
      <t>50 uL</t>
    </r>
    <r>
      <rPr>
        <sz val="11"/>
        <color theme="1"/>
        <rFont val="Calibri"/>
        <family val="2"/>
        <scheme val="minor"/>
      </rPr>
      <t xml:space="preserve"> of 50 mg/mL EDC (dissolved in 200ul of Activation buffer) to the microspheres and mix gently by vortex.</t>
    </r>
  </si>
  <si>
    <t xml:space="preserve">Note: This spreadsheet is for scaled up couplings in 1000 ul reaction volumes with 12.5 million beads/coupling reaction. </t>
  </si>
  <si>
    <t>For activation of more than 12.5 million beads up to 50 million beads for one or more coupling reactions.  If more than 50 million beads need to be activated, go to the next tab or use the scaling table on page 19 of the xMAP cookbook for proper reagent volumes.</t>
  </si>
  <si>
    <t>Place back on magnet for at least 2 minutes, then carefully remove all of the supernate.</t>
  </si>
  <si>
    <t xml:space="preserve">Note: This spreadsheet is for scaled up couplings in 2000 ul reaction volumes with &gt; 50 million beads/coupling reaction. </t>
  </si>
  <si>
    <t>For activation of more than 50 million beads up to 200 million beads for one or more coupling reactions.  If more than 200 million beads need to be activated, go to the next tab or use the scaling table on page 19 of the xMAP cookbook for proper reagent volumes.</t>
  </si>
  <si>
    <t>Place back on magnet for at least 2 minutes then carefully remove all of the supernate.</t>
  </si>
  <si>
    <t xml:space="preserve">Note: This spreadsheet is for scaled up couplings in 2000 ul reaction volumes with &gt; 200 million beads/coupling reaction. </t>
  </si>
  <si>
    <t>For activation of more than 50 million beads up to 200 million beads for one or more coupling reactions.  If more than 600 million beads need to be activated, use the scaling table on page 19 of the xMAP cookbook or contact your FAS for more details.</t>
  </si>
  <si>
    <r>
      <t xml:space="preserve">Add </t>
    </r>
    <r>
      <rPr>
        <b/>
        <sz val="11"/>
        <color theme="1"/>
        <rFont val="Calibri"/>
        <family val="2"/>
        <scheme val="minor"/>
      </rPr>
      <t>400 uL</t>
    </r>
    <r>
      <rPr>
        <sz val="11"/>
        <color theme="1"/>
        <rFont val="Calibri"/>
        <family val="2"/>
        <scheme val="minor"/>
      </rPr>
      <t xml:space="preserve"> of 50 mg/mL EDC (dissolved in 200ul of Activation buffer) to the microspheres and mix gently by vortex.</t>
    </r>
  </si>
  <si>
    <t xml:space="preserve">Molecule Name </t>
  </si>
  <si>
    <t>Bead ID</t>
  </si>
  <si>
    <t>See Proteins tab</t>
  </si>
  <si>
    <t>PS20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</si>
</sst>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000"/>
    <numFmt numFmtId="165" formatCode="0.0000000"/>
    <numFmt numFmtId="166" formatCode="#,##0.0000000"/>
    <numFmt numFmtId="167" formatCode="#,##0.00000"/>
    <numFmt numFmtId="168" formatCode="0.000000"/>
    <numFmt numFmtId="169" formatCode="#,##0.0000"/>
    <numFmt numFmtId="170" formatCode="#,##0.00000000"/>
    <numFmt numFmtId="171" formatCode="0.00000"/>
  </numFmts>
  <fonts count="9" x14ac:knownFonts="1">
    <font>
      <sz val="11"/>
      <color theme="1"/>
      <name val="Calibri"/>
      <family val="2"/>
      <scheme val="minor"/>
    </font>
    <font>
      <b/>
      <sz val="11"/>
      <color theme="1"/>
      <name val="Calibri"/>
      <family val="2"/>
      <scheme val="minor"/>
    </font>
    <font>
      <sz val="9"/>
      <color indexed="81"/>
      <name val="Tahoma"/>
      <family val="2"/>
    </font>
    <font>
      <b/>
      <sz val="11"/>
      <color rgb="FFFF0000"/>
      <name val="Calibri"/>
      <family val="2"/>
      <scheme val="minor"/>
    </font>
    <font>
      <b/>
      <sz val="9"/>
      <color indexed="81"/>
      <name val="Tahoma"/>
      <family val="2"/>
    </font>
    <font>
      <u/>
      <sz val="11"/>
      <color theme="10"/>
      <name val="Calibri"/>
      <family val="2"/>
      <scheme val="minor"/>
    </font>
    <font>
      <sz val="10"/>
      <color rgb="FF000000"/>
      <name val="Arial"/>
      <family val="2"/>
    </font>
    <font>
      <b/>
      <sz val="9"/>
      <color indexed="81"/>
      <name val="Tahoma"/>
      <charset val="1"/>
    </font>
    <font>
      <sz val="9"/>
      <color indexed="81"/>
      <name val="Tahoma"/>
      <charset val="1"/>
    </font>
  </fonts>
  <fills count="7">
    <fill>
      <patternFill patternType="none"/>
    </fill>
    <fill>
      <patternFill patternType="gray125"/>
    </fill>
    <fill>
      <patternFill patternType="solid">
        <fgColor rgb="FF92D050"/>
        <bgColor indexed="64"/>
      </patternFill>
    </fill>
    <fill>
      <patternFill patternType="solid">
        <fgColor rgb="FFFFCCFF"/>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39997558519241921"/>
        <bgColor indexed="64"/>
      </patternFill>
    </fill>
  </fills>
  <borders count="11">
    <border>
      <left/>
      <right/>
      <top/>
      <bottom/>
      <diagonal/>
    </border>
    <border>
      <left style="medium">
        <color auto="1"/>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2">
    <xf numFmtId="0" fontId="0" fillId="0" borderId="0"/>
    <xf numFmtId="0" fontId="5" fillId="0" borderId="0" applyNumberFormat="0" applyFill="0" applyBorder="0" applyAlignment="0" applyProtection="0"/>
  </cellStyleXfs>
  <cellXfs count="115">
    <xf numFmtId="0" fontId="0" fillId="0" borderId="0" xfId="0"/>
    <xf numFmtId="3" fontId="0" fillId="2" borderId="0" xfId="0" applyNumberFormat="1" applyFill="1"/>
    <xf numFmtId="0" fontId="0" fillId="2" borderId="0" xfId="0" applyFill="1"/>
    <xf numFmtId="0" fontId="0" fillId="0" borderId="0" xfId="0" applyAlignment="1">
      <alignment horizontal="right" vertical="center"/>
    </xf>
    <xf numFmtId="0" fontId="0" fillId="0" borderId="0" xfId="0" applyAlignment="1">
      <alignment horizontal="right" vertical="center"/>
    </xf>
    <xf numFmtId="0" fontId="0" fillId="0" borderId="0" xfId="0" applyAlignment="1">
      <alignment horizontal="left" vertical="top" wrapText="1"/>
    </xf>
    <xf numFmtId="3" fontId="0" fillId="0" borderId="0" xfId="0" applyNumberFormat="1" applyFill="1"/>
    <xf numFmtId="0" fontId="0" fillId="0" borderId="0" xfId="0" applyAlignment="1">
      <alignment horizontal="left" vertical="top" wrapText="1"/>
    </xf>
    <xf numFmtId="0" fontId="0" fillId="0" borderId="0" xfId="0" applyAlignment="1">
      <alignment horizontal="right" vertical="center"/>
    </xf>
    <xf numFmtId="0" fontId="3" fillId="0" borderId="0" xfId="0" applyFont="1" applyAlignment="1">
      <alignment horizontal="left" vertical="center"/>
    </xf>
    <xf numFmtId="0" fontId="0" fillId="0" borderId="0" xfId="0" applyFill="1"/>
    <xf numFmtId="0" fontId="0" fillId="0" borderId="0" xfId="0" applyBorder="1" applyAlignment="1">
      <alignment horizontal="center" vertical="top" wrapText="1"/>
    </xf>
    <xf numFmtId="0" fontId="0" fillId="0" borderId="0" xfId="0" applyBorder="1" applyAlignment="1">
      <alignment horizontal="center" vertical="top" wrapText="1"/>
    </xf>
    <xf numFmtId="0" fontId="0" fillId="0" borderId="0" xfId="0" applyFill="1" applyAlignment="1"/>
    <xf numFmtId="0" fontId="0" fillId="0" borderId="0" xfId="0" applyFill="1" applyBorder="1" applyAlignment="1">
      <alignment horizontal="center" vertical="top" wrapText="1"/>
    </xf>
    <xf numFmtId="0" fontId="0" fillId="0" borderId="0" xfId="0" applyFill="1" applyAlignment="1">
      <alignment horizontal="right" vertical="center"/>
    </xf>
    <xf numFmtId="4" fontId="0" fillId="2" borderId="0" xfId="0" applyNumberFormat="1" applyFill="1"/>
    <xf numFmtId="4" fontId="0" fillId="0" borderId="0" xfId="0" applyNumberFormat="1" applyFill="1"/>
    <xf numFmtId="0" fontId="0" fillId="0" borderId="0" xfId="0" applyAlignment="1">
      <alignment horizontal="right" vertical="center"/>
    </xf>
    <xf numFmtId="0" fontId="0" fillId="0" borderId="0" xfId="0" applyAlignment="1">
      <alignment horizontal="left" vertical="top" wrapText="1"/>
    </xf>
    <xf numFmtId="0" fontId="0" fillId="0" borderId="0" xfId="0" applyAlignment="1">
      <alignment horizontal="left" vertical="top" wrapText="1"/>
    </xf>
    <xf numFmtId="0" fontId="0" fillId="0" borderId="0" xfId="0" applyFont="1" applyAlignment="1">
      <alignment horizontal="right" vertical="top"/>
    </xf>
    <xf numFmtId="3" fontId="0" fillId="0" borderId="0" xfId="0" applyNumberFormat="1"/>
    <xf numFmtId="0" fontId="0" fillId="0" borderId="0" xfId="0" applyAlignment="1">
      <alignment horizontal="right" vertical="center"/>
    </xf>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right" vertical="center"/>
    </xf>
    <xf numFmtId="0" fontId="0" fillId="0" borderId="0" xfId="0" applyAlignment="1">
      <alignment horizontal="left" vertical="center"/>
    </xf>
    <xf numFmtId="0" fontId="0" fillId="0" borderId="0" xfId="0" applyAlignment="1"/>
    <xf numFmtId="0" fontId="1"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right" vertical="center"/>
    </xf>
    <xf numFmtId="0" fontId="0" fillId="0" borderId="0" xfId="0" applyAlignment="1">
      <alignment horizontal="left" vertical="center"/>
    </xf>
    <xf numFmtId="0" fontId="0" fillId="0" borderId="0" xfId="0" applyAlignment="1"/>
    <xf numFmtId="0" fontId="1" fillId="0" borderId="0" xfId="0" applyFont="1" applyAlignment="1">
      <alignment horizontal="center" vertical="top"/>
    </xf>
    <xf numFmtId="0" fontId="0" fillId="0" borderId="0" xfId="0" applyAlignment="1">
      <alignment horizontal="right" vertical="top"/>
    </xf>
    <xf numFmtId="0" fontId="0" fillId="3" borderId="0" xfId="0" applyFill="1"/>
    <xf numFmtId="4" fontId="0" fillId="3" borderId="0" xfId="0" applyNumberFormat="1" applyFill="1"/>
    <xf numFmtId="4" fontId="0" fillId="3" borderId="0" xfId="0" applyNumberFormat="1" applyFill="1" applyAlignment="1">
      <alignment horizontal="right" vertical="center"/>
    </xf>
    <xf numFmtId="3" fontId="0" fillId="3" borderId="0" xfId="0" applyNumberFormat="1" applyFill="1"/>
    <xf numFmtId="0" fontId="0" fillId="4" borderId="0" xfId="0" applyFill="1"/>
    <xf numFmtId="4" fontId="0" fillId="4" borderId="0" xfId="0" applyNumberFormat="1" applyFill="1"/>
    <xf numFmtId="3" fontId="0" fillId="4" borderId="0" xfId="0" applyNumberFormat="1" applyFill="1"/>
    <xf numFmtId="0" fontId="0" fillId="0" borderId="0" xfId="0" quotePrefix="1" applyFill="1"/>
    <xf numFmtId="0" fontId="0" fillId="0" borderId="0" xfId="0" quotePrefix="1"/>
    <xf numFmtId="0" fontId="5" fillId="0" borderId="0" xfId="1"/>
    <xf numFmtId="164" fontId="0" fillId="2" borderId="0" xfId="0" applyNumberFormat="1" applyFill="1"/>
    <xf numFmtId="0" fontId="0" fillId="2" borderId="4" xfId="0" applyFill="1" applyBorder="1" applyProtection="1">
      <protection locked="0"/>
    </xf>
    <xf numFmtId="0" fontId="0" fillId="0" borderId="5" xfId="0" applyFill="1" applyBorder="1"/>
    <xf numFmtId="0" fontId="0" fillId="0" borderId="5" xfId="0" applyBorder="1"/>
    <xf numFmtId="0" fontId="0" fillId="0" borderId="0" xfId="0" applyAlignment="1">
      <alignment horizontal="right" vertical="center"/>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0" xfId="0" applyAlignment="1">
      <alignment horizontal="left" vertical="center"/>
    </xf>
    <xf numFmtId="0" fontId="0" fillId="0" borderId="0" xfId="0" applyAlignment="1"/>
    <xf numFmtId="4" fontId="0" fillId="0" borderId="5" xfId="0" applyNumberFormat="1" applyBorder="1"/>
    <xf numFmtId="165" fontId="0" fillId="2" borderId="0" xfId="0" applyNumberFormat="1" applyFill="1"/>
    <xf numFmtId="166" fontId="0" fillId="4" borderId="0" xfId="0" applyNumberFormat="1" applyFill="1"/>
    <xf numFmtId="167" fontId="0" fillId="4" borderId="0" xfId="0" applyNumberFormat="1" applyFill="1"/>
    <xf numFmtId="0" fontId="0" fillId="0" borderId="0" xfId="0" applyAlignment="1">
      <alignment horizontal="left" vertical="top" wrapText="1"/>
    </xf>
    <xf numFmtId="0" fontId="0" fillId="0" borderId="0" xfId="0" applyAlignment="1">
      <alignment horizontal="right" vertical="center"/>
    </xf>
    <xf numFmtId="0" fontId="0" fillId="0" borderId="0" xfId="0" applyAlignment="1">
      <alignment horizontal="left" vertical="top"/>
    </xf>
    <xf numFmtId="0" fontId="1" fillId="0" borderId="0" xfId="0" applyFont="1" applyAlignment="1">
      <alignment horizontal="center" vertical="top"/>
    </xf>
    <xf numFmtId="0" fontId="0" fillId="0" borderId="0" xfId="0" applyAlignment="1">
      <alignment horizontal="left" vertical="center"/>
    </xf>
    <xf numFmtId="0" fontId="0" fillId="0" borderId="0" xfId="0" applyAlignment="1"/>
    <xf numFmtId="0" fontId="0" fillId="3" borderId="0" xfId="0" applyFill="1" applyAlignment="1">
      <alignment horizontal="left" vertical="top"/>
    </xf>
    <xf numFmtId="3" fontId="0" fillId="3" borderId="0" xfId="0" applyNumberFormat="1" applyFill="1" applyAlignment="1">
      <alignment horizontal="left" vertical="top"/>
    </xf>
    <xf numFmtId="0" fontId="0" fillId="5" borderId="5" xfId="0" applyFill="1" applyBorder="1"/>
    <xf numFmtId="0" fontId="0" fillId="6" borderId="5" xfId="0" applyFont="1" applyFill="1" applyBorder="1"/>
    <xf numFmtId="168" fontId="0" fillId="2" borderId="0" xfId="0" applyNumberFormat="1" applyFill="1"/>
    <xf numFmtId="0" fontId="0" fillId="0" borderId="0" xfId="0" applyAlignment="1">
      <alignment horizontal="right" vertical="center"/>
    </xf>
    <xf numFmtId="0" fontId="0" fillId="0" borderId="9" xfId="0" applyFill="1" applyBorder="1" applyAlignment="1">
      <alignment horizontal="center"/>
    </xf>
    <xf numFmtId="0" fontId="0" fillId="0" borderId="9" xfId="0" applyBorder="1"/>
    <xf numFmtId="4" fontId="0" fillId="4" borderId="9" xfId="0" applyNumberFormat="1" applyFill="1" applyBorder="1"/>
    <xf numFmtId="165" fontId="0" fillId="4" borderId="9" xfId="0" applyNumberFormat="1" applyFill="1" applyBorder="1"/>
    <xf numFmtId="0" fontId="0" fillId="4" borderId="9" xfId="0" applyFill="1" applyBorder="1"/>
    <xf numFmtId="0" fontId="0" fillId="0" borderId="5" xfId="0" applyFont="1" applyFill="1" applyBorder="1"/>
    <xf numFmtId="0" fontId="0" fillId="0" borderId="5" xfId="0" applyFill="1" applyBorder="1" applyAlignment="1">
      <alignment horizontal="center"/>
    </xf>
    <xf numFmtId="0" fontId="0" fillId="0" borderId="5" xfId="0" applyBorder="1" applyAlignment="1">
      <alignment horizontal="center"/>
    </xf>
    <xf numFmtId="168" fontId="0" fillId="4" borderId="0" xfId="0" applyNumberFormat="1" applyFill="1"/>
    <xf numFmtId="169" fontId="0" fillId="4" borderId="0" xfId="0" quotePrefix="1" applyNumberFormat="1" applyFill="1"/>
    <xf numFmtId="170" fontId="0" fillId="4" borderId="0" xfId="0" applyNumberFormat="1" applyFill="1"/>
    <xf numFmtId="171" fontId="0" fillId="2" borderId="0" xfId="0" applyNumberFormat="1" applyFill="1"/>
    <xf numFmtId="0" fontId="0" fillId="0" borderId="10" xfId="0" applyBorder="1"/>
    <xf numFmtId="0" fontId="0" fillId="0" borderId="10" xfId="0" applyBorder="1" applyAlignment="1">
      <alignment horizontal="right"/>
    </xf>
    <xf numFmtId="3" fontId="0" fillId="0" borderId="10" xfId="0" applyNumberFormat="1" applyBorder="1"/>
    <xf numFmtId="0" fontId="0" fillId="0" borderId="10" xfId="0" applyFill="1" applyBorder="1"/>
    <xf numFmtId="0" fontId="0" fillId="6" borderId="6" xfId="0" applyFill="1" applyBorder="1" applyAlignment="1">
      <alignment horizontal="center" vertical="top"/>
    </xf>
    <xf numFmtId="0" fontId="0" fillId="6" borderId="7" xfId="0" applyFill="1" applyBorder="1" applyAlignment="1">
      <alignment horizontal="center" vertical="top"/>
    </xf>
    <xf numFmtId="0" fontId="0" fillId="6" borderId="8" xfId="0" applyFill="1" applyBorder="1" applyAlignment="1">
      <alignment horizontal="center" vertical="top"/>
    </xf>
    <xf numFmtId="0" fontId="0"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right" vertical="center"/>
    </xf>
    <xf numFmtId="0" fontId="3" fillId="0" borderId="0" xfId="0" applyFont="1" applyAlignment="1">
      <alignment horizontal="left" vertical="top"/>
    </xf>
    <xf numFmtId="0" fontId="0" fillId="0" borderId="0" xfId="0" applyAlignment="1">
      <alignment horizontal="left" vertical="top"/>
    </xf>
    <xf numFmtId="0" fontId="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center" vertical="center"/>
    </xf>
    <xf numFmtId="0" fontId="0" fillId="4" borderId="0" xfId="0" applyFill="1" applyAlignment="1"/>
    <xf numFmtId="0" fontId="0" fillId="0" borderId="0" xfId="0" applyAlignment="1"/>
    <xf numFmtId="0" fontId="0" fillId="3" borderId="0" xfId="0" applyFill="1" applyAlignment="1"/>
    <xf numFmtId="0" fontId="0" fillId="2" borderId="0" xfId="0" applyFill="1" applyAlignment="1"/>
    <xf numFmtId="0" fontId="3" fillId="0" borderId="0" xfId="0" applyFont="1" applyAlignment="1">
      <alignment horizontal="left" vertical="top" wrapText="1"/>
    </xf>
    <xf numFmtId="0" fontId="0" fillId="0" borderId="0" xfId="0" applyNumberFormat="1" applyAlignment="1">
      <alignment horizontal="right" vertical="center"/>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2" borderId="0" xfId="0" applyFill="1" applyAlignment="1">
      <alignment horizontal="left" vertical="center"/>
    </xf>
    <xf numFmtId="0" fontId="0" fillId="3" borderId="0" xfId="0"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tools.thermofisher.com/content/sfs/brochures/TR0006-Extinction-coefficients.pdf" TargetMode="External"/><Relationship Id="rId7" Type="http://schemas.openxmlformats.org/officeDocument/2006/relationships/vmlDrawing" Target="../drawings/vmlDrawing1.vml"/><Relationship Id="rId2" Type="http://schemas.openxmlformats.org/officeDocument/2006/relationships/hyperlink" Target="https://www.tocris.com/molarityCalculator.php" TargetMode="External"/><Relationship Id="rId1" Type="http://schemas.openxmlformats.org/officeDocument/2006/relationships/hyperlink" Target="http://www.sigmaaldrich.com/chemistry/stockroom-reagents/learning-center/technical-library/mass-molarity-calculator.html" TargetMode="External"/><Relationship Id="rId6" Type="http://schemas.openxmlformats.org/officeDocument/2006/relationships/hyperlink" Target="http://www.endmemo.com/index.php" TargetMode="External"/><Relationship Id="rId5" Type="http://schemas.openxmlformats.org/officeDocument/2006/relationships/hyperlink" Target="http://www.meduniwien.ac.at/user/johannes.schmid/MolarityJava.htm" TargetMode="External"/><Relationship Id="rId4" Type="http://schemas.openxmlformats.org/officeDocument/2006/relationships/hyperlink" Target="http://molbiol.edu.ru/eng/scripts/01_04.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18"/>
  <sheetViews>
    <sheetView workbookViewId="0">
      <selection activeCell="A20" sqref="A20"/>
    </sheetView>
  </sheetViews>
  <sheetFormatPr defaultRowHeight="15" x14ac:dyDescent="0.25"/>
  <cols>
    <col min="1" max="1" width="39.5703125" customWidth="1"/>
    <col min="2" max="2" width="16" customWidth="1"/>
    <col min="4" max="4" width="16" customWidth="1"/>
    <col min="5" max="5" width="22.140625" customWidth="1"/>
  </cols>
  <sheetData>
    <row r="2" spans="1:6" x14ac:dyDescent="0.25">
      <c r="A2" t="s">
        <v>82</v>
      </c>
      <c r="B2" s="47" t="s">
        <v>61</v>
      </c>
    </row>
    <row r="3" spans="1:6" x14ac:dyDescent="0.25">
      <c r="A3" t="s">
        <v>83</v>
      </c>
      <c r="B3" s="47" t="s">
        <v>62</v>
      </c>
    </row>
    <row r="4" spans="1:6" x14ac:dyDescent="0.25">
      <c r="A4" t="s">
        <v>85</v>
      </c>
      <c r="B4" s="47" t="s">
        <v>63</v>
      </c>
    </row>
    <row r="5" spans="1:6" x14ac:dyDescent="0.25">
      <c r="A5" t="s">
        <v>84</v>
      </c>
      <c r="B5" s="47" t="s">
        <v>64</v>
      </c>
    </row>
    <row r="6" spans="1:6" x14ac:dyDescent="0.25">
      <c r="A6" t="s">
        <v>86</v>
      </c>
      <c r="B6" s="47" t="s">
        <v>65</v>
      </c>
    </row>
    <row r="7" spans="1:6" x14ac:dyDescent="0.25">
      <c r="A7" t="s">
        <v>66</v>
      </c>
      <c r="B7" s="47" t="s">
        <v>67</v>
      </c>
    </row>
    <row r="9" spans="1:6" x14ac:dyDescent="0.25">
      <c r="A9" t="s">
        <v>68</v>
      </c>
    </row>
    <row r="10" spans="1:6" x14ac:dyDescent="0.25">
      <c r="A10" t="s">
        <v>69</v>
      </c>
      <c r="E10" s="22"/>
    </row>
    <row r="11" spans="1:6" x14ac:dyDescent="0.25">
      <c r="A11" t="s">
        <v>70</v>
      </c>
    </row>
    <row r="12" spans="1:6" x14ac:dyDescent="0.25">
      <c r="A12" t="s">
        <v>71</v>
      </c>
    </row>
    <row r="13" spans="1:6" x14ac:dyDescent="0.25">
      <c r="A13" t="s">
        <v>72</v>
      </c>
    </row>
    <row r="15" spans="1:6" x14ac:dyDescent="0.25">
      <c r="A15" t="s">
        <v>73</v>
      </c>
    </row>
    <row r="16" spans="1:6" x14ac:dyDescent="0.25">
      <c r="A16" s="16">
        <v>23970</v>
      </c>
      <c r="B16" t="s">
        <v>74</v>
      </c>
      <c r="D16" s="42">
        <f>A16/1000</f>
        <v>23.97</v>
      </c>
      <c r="E16" s="10" t="s">
        <v>75</v>
      </c>
      <c r="F16" s="46"/>
    </row>
    <row r="17" spans="1:6" x14ac:dyDescent="0.25">
      <c r="A17" s="42">
        <f>A16/1000</f>
        <v>23.97</v>
      </c>
      <c r="B17" t="s">
        <v>76</v>
      </c>
      <c r="D17" s="42">
        <f t="shared" ref="D17:D18" si="0">A17/1000</f>
        <v>2.3969999999999998E-2</v>
      </c>
      <c r="E17" s="10" t="s">
        <v>79</v>
      </c>
      <c r="F17" s="46"/>
    </row>
    <row r="18" spans="1:6" x14ac:dyDescent="0.25">
      <c r="A18" s="42">
        <f>A17/1000</f>
        <v>2.3969999999999998E-2</v>
      </c>
      <c r="B18" t="s">
        <v>77</v>
      </c>
      <c r="D18" s="42">
        <f t="shared" si="0"/>
        <v>2.3969999999999999E-5</v>
      </c>
      <c r="E18" s="10" t="s">
        <v>78</v>
      </c>
      <c r="F18" s="46"/>
    </row>
  </sheetData>
  <hyperlinks>
    <hyperlink ref="B6" r:id="rId1"/>
    <hyperlink ref="B5" r:id="rId2" location=".WD7rq00o5EY"/>
    <hyperlink ref="B2" r:id="rId3"/>
    <hyperlink ref="B4" r:id="rId4"/>
    <hyperlink ref="B3" r:id="rId5"/>
    <hyperlink ref="B7" r:id="rId6"/>
  </hyperlinks>
  <pageMargins left="0.7" right="0.7" top="0.75" bottom="0.75" header="0.3" footer="0.3"/>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
  <sheetViews>
    <sheetView tabSelected="1" zoomScale="110" zoomScaleNormal="110" workbookViewId="0">
      <selection activeCell="A17" sqref="A17"/>
    </sheetView>
  </sheetViews>
  <sheetFormatPr defaultRowHeight="15" x14ac:dyDescent="0.25"/>
  <cols>
    <col min="1" max="1" width="34.7109375" bestFit="1" customWidth="1"/>
    <col min="2" max="2" width="35.5703125" bestFit="1" customWidth="1"/>
    <col min="3" max="3" width="12.42578125" bestFit="1" customWidth="1"/>
    <col min="4" max="4" width="9" bestFit="1" customWidth="1"/>
  </cols>
  <sheetData>
    <row r="1" spans="1:4" x14ac:dyDescent="0.25">
      <c r="A1" t="s">
        <v>50</v>
      </c>
    </row>
    <row r="2" spans="1:4" x14ac:dyDescent="0.25">
      <c r="A2" s="2" t="s">
        <v>51</v>
      </c>
    </row>
    <row r="3" spans="1:4" ht="15.75" thickBot="1" x14ac:dyDescent="0.3">
      <c r="A3" s="42" t="s">
        <v>52</v>
      </c>
    </row>
    <row r="4" spans="1:4" ht="16.5" thickTop="1" thickBot="1" x14ac:dyDescent="0.3">
      <c r="A4" s="50" t="s">
        <v>126</v>
      </c>
      <c r="B4" s="51" t="s">
        <v>125</v>
      </c>
      <c r="C4" s="51" t="s">
        <v>53</v>
      </c>
      <c r="D4" s="51" t="s">
        <v>54</v>
      </c>
    </row>
    <row r="5" spans="1:4" ht="15.75" thickTop="1" x14ac:dyDescent="0.25">
      <c r="A5" s="49">
        <v>18</v>
      </c>
      <c r="B5" s="2" t="s">
        <v>128</v>
      </c>
      <c r="C5" s="1">
        <v>31080</v>
      </c>
      <c r="D5" s="43">
        <f>C5/1000</f>
        <v>31.08</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7"/>
  <sheetViews>
    <sheetView zoomScale="90" zoomScaleNormal="90" workbookViewId="0">
      <selection activeCell="A14" sqref="A14"/>
    </sheetView>
  </sheetViews>
  <sheetFormatPr defaultRowHeight="15" x14ac:dyDescent="0.25"/>
  <cols>
    <col min="1" max="1" width="27.28515625" bestFit="1" customWidth="1"/>
    <col min="2" max="2" width="10.28515625" bestFit="1" customWidth="1"/>
    <col min="3" max="3" width="5.140625" bestFit="1" customWidth="1"/>
    <col min="4" max="4" width="9.140625" bestFit="1" customWidth="1"/>
    <col min="5" max="5" width="14.140625" bestFit="1" customWidth="1"/>
    <col min="6" max="6" width="18" customWidth="1"/>
    <col min="7" max="7" width="11.5703125" customWidth="1"/>
    <col min="8" max="8" width="18.28515625" bestFit="1" customWidth="1"/>
    <col min="9" max="9" width="11" bestFit="1" customWidth="1"/>
    <col min="10" max="10" width="31.28515625" bestFit="1" customWidth="1"/>
    <col min="11" max="11" width="16.5703125" bestFit="1" customWidth="1"/>
  </cols>
  <sheetData>
    <row r="1" spans="1:11" x14ac:dyDescent="0.25">
      <c r="A1" t="s">
        <v>55</v>
      </c>
    </row>
    <row r="2" spans="1:11" x14ac:dyDescent="0.25">
      <c r="A2" s="2" t="s">
        <v>56</v>
      </c>
    </row>
    <row r="3" spans="1:11" x14ac:dyDescent="0.25">
      <c r="A3" s="42" t="s">
        <v>107</v>
      </c>
    </row>
    <row r="4" spans="1:11" ht="15.75" thickBot="1" x14ac:dyDescent="0.3">
      <c r="A4" s="38" t="s">
        <v>57</v>
      </c>
    </row>
    <row r="5" spans="1:11" ht="16.5" thickTop="1" thickBot="1" x14ac:dyDescent="0.3">
      <c r="F5" s="10"/>
      <c r="G5" s="10"/>
      <c r="H5" s="90" t="s">
        <v>105</v>
      </c>
      <c r="I5" s="91"/>
      <c r="J5" s="91"/>
      <c r="K5" s="92"/>
    </row>
    <row r="6" spans="1:11" ht="16.5" thickTop="1" thickBot="1" x14ac:dyDescent="0.3">
      <c r="A6" s="51" t="s">
        <v>125</v>
      </c>
      <c r="B6" s="58" t="s">
        <v>53</v>
      </c>
      <c r="C6" s="58" t="s">
        <v>54</v>
      </c>
      <c r="D6" s="51" t="s">
        <v>58</v>
      </c>
      <c r="E6" s="70" t="s">
        <v>102</v>
      </c>
      <c r="F6" s="79" t="s">
        <v>89</v>
      </c>
      <c r="G6" s="71" t="s">
        <v>59</v>
      </c>
      <c r="H6" s="50" t="s">
        <v>60</v>
      </c>
      <c r="I6" s="50" t="s">
        <v>90</v>
      </c>
      <c r="J6" s="70" t="s">
        <v>91</v>
      </c>
      <c r="K6" s="50" t="s">
        <v>92</v>
      </c>
    </row>
    <row r="7" spans="1:11" ht="15.75" thickTop="1" x14ac:dyDescent="0.25">
      <c r="A7" s="43" t="str">
        <f>Proteins!B5</f>
        <v>PS20</v>
      </c>
      <c r="B7" s="43">
        <f>Proteins!C5</f>
        <v>31080</v>
      </c>
      <c r="C7" s="43">
        <f>Proteins!D5</f>
        <v>31.08</v>
      </c>
      <c r="D7" s="59">
        <v>0.01</v>
      </c>
      <c r="E7" s="60">
        <f>D7*B7/1000</f>
        <v>0.31080000000000002</v>
      </c>
      <c r="F7" s="84">
        <f>(E7/B7)</f>
        <v>1.0000000000000001E-5</v>
      </c>
      <c r="G7" s="61">
        <f>F7*1000</f>
        <v>0.01</v>
      </c>
      <c r="H7" s="2">
        <v>100</v>
      </c>
      <c r="I7" s="16">
        <v>3.1080000000000001</v>
      </c>
      <c r="J7" s="39">
        <f>(E7*H7)/I7</f>
        <v>10</v>
      </c>
      <c r="K7" s="39">
        <f>H7-J7</f>
        <v>90</v>
      </c>
    </row>
  </sheetData>
  <mergeCells count="1">
    <mergeCell ref="H5:K5"/>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97"/>
  <sheetViews>
    <sheetView zoomScaleNormal="100" workbookViewId="0">
      <selection activeCell="J52" sqref="J52"/>
    </sheetView>
  </sheetViews>
  <sheetFormatPr defaultRowHeight="15" x14ac:dyDescent="0.25"/>
  <cols>
    <col min="1" max="1" width="7.28515625" customWidth="1"/>
    <col min="3" max="3" width="29.7109375" customWidth="1"/>
    <col min="4" max="4" width="13.7109375" customWidth="1"/>
    <col min="5" max="5" width="18" bestFit="1" customWidth="1"/>
    <col min="6" max="6" width="12" style="10" customWidth="1"/>
    <col min="7" max="7" width="13" customWidth="1"/>
    <col min="8" max="8" width="16.7109375" customWidth="1"/>
    <col min="9" max="9" width="9.85546875" customWidth="1"/>
    <col min="10" max="10" width="18" customWidth="1"/>
    <col min="11" max="11" width="20.7109375" customWidth="1"/>
    <col min="12" max="12" width="13" customWidth="1"/>
  </cols>
  <sheetData>
    <row r="1" spans="1:16" x14ac:dyDescent="0.25">
      <c r="A1" t="s">
        <v>10</v>
      </c>
    </row>
    <row r="2" spans="1:16" x14ac:dyDescent="0.25">
      <c r="A2" s="107" t="s">
        <v>56</v>
      </c>
      <c r="B2" s="105"/>
      <c r="C2" s="105"/>
      <c r="F2"/>
    </row>
    <row r="3" spans="1:16" x14ac:dyDescent="0.25">
      <c r="A3" s="104" t="s">
        <v>107</v>
      </c>
      <c r="B3" s="105"/>
      <c r="C3" s="105"/>
      <c r="F3"/>
    </row>
    <row r="4" spans="1:16" x14ac:dyDescent="0.25">
      <c r="A4" s="106" t="s">
        <v>57</v>
      </c>
      <c r="B4" s="105"/>
      <c r="C4" s="105"/>
      <c r="F4"/>
    </row>
    <row r="5" spans="1:16" x14ac:dyDescent="0.25">
      <c r="A5" s="96" t="s">
        <v>112</v>
      </c>
      <c r="B5" s="97"/>
      <c r="C5" s="97"/>
      <c r="D5" s="97"/>
      <c r="E5" s="97"/>
      <c r="F5" s="97"/>
      <c r="G5" s="97"/>
      <c r="H5" s="97"/>
    </row>
    <row r="6" spans="1:16" ht="14.45" customHeight="1" x14ac:dyDescent="0.25">
      <c r="A6" s="108" t="s">
        <v>108</v>
      </c>
      <c r="B6" s="94"/>
      <c r="C6" s="94"/>
      <c r="D6" s="94"/>
      <c r="E6" s="94"/>
      <c r="F6" s="94"/>
      <c r="G6" s="94"/>
      <c r="H6" s="94"/>
    </row>
    <row r="7" spans="1:16" x14ac:dyDescent="0.25">
      <c r="A7" s="94"/>
      <c r="B7" s="94"/>
      <c r="C7" s="94"/>
      <c r="D7" s="94"/>
      <c r="E7" s="94"/>
      <c r="F7" s="94"/>
      <c r="G7" s="94"/>
      <c r="H7" s="94"/>
    </row>
    <row r="8" spans="1:16" x14ac:dyDescent="0.25">
      <c r="A8" s="9"/>
      <c r="B8" s="56"/>
      <c r="C8" s="56"/>
      <c r="D8" s="56"/>
      <c r="E8" s="57"/>
      <c r="F8" s="13"/>
      <c r="G8" s="57"/>
    </row>
    <row r="9" spans="1:16" x14ac:dyDescent="0.25">
      <c r="A9" s="103" t="s">
        <v>0</v>
      </c>
      <c r="B9" s="103"/>
      <c r="C9" s="103"/>
      <c r="D9" s="56"/>
    </row>
    <row r="10" spans="1:16" x14ac:dyDescent="0.25">
      <c r="C10" s="52" t="s">
        <v>4</v>
      </c>
      <c r="D10" s="2" t="s">
        <v>127</v>
      </c>
    </row>
    <row r="11" spans="1:16" x14ac:dyDescent="0.25">
      <c r="A11" s="95" t="s">
        <v>7</v>
      </c>
      <c r="B11" s="95"/>
      <c r="C11" s="95"/>
      <c r="D11" s="1">
        <v>12500000</v>
      </c>
    </row>
    <row r="12" spans="1:16" ht="15.75" thickBot="1" x14ac:dyDescent="0.3">
      <c r="A12" s="95" t="s">
        <v>1</v>
      </c>
      <c r="B12" s="95"/>
      <c r="C12" s="95"/>
      <c r="D12" s="1">
        <v>1000000</v>
      </c>
      <c r="E12" s="52"/>
      <c r="F12" s="52"/>
      <c r="G12" s="52"/>
      <c r="H12" s="10"/>
      <c r="I12" s="54"/>
      <c r="J12" s="54"/>
      <c r="K12" s="54"/>
      <c r="L12" s="54"/>
      <c r="M12" s="54"/>
      <c r="N12" s="54"/>
      <c r="O12" s="54"/>
      <c r="P12" s="54"/>
    </row>
    <row r="13" spans="1:16" ht="15.75" thickBot="1" x14ac:dyDescent="0.3">
      <c r="A13" s="95" t="s">
        <v>5</v>
      </c>
      <c r="B13" s="95"/>
      <c r="C13" s="95"/>
      <c r="D13" s="44">
        <f>(D12/D11)*1000</f>
        <v>80</v>
      </c>
      <c r="E13" s="74" t="s">
        <v>88</v>
      </c>
      <c r="F13" s="74" t="s">
        <v>58</v>
      </c>
      <c r="G13" s="75" t="s">
        <v>98</v>
      </c>
      <c r="I13" s="54"/>
      <c r="J13" s="54"/>
      <c r="K13" s="54"/>
      <c r="L13" s="54"/>
      <c r="M13" s="54"/>
      <c r="N13" s="54"/>
      <c r="O13" s="54"/>
      <c r="P13" s="54"/>
    </row>
    <row r="14" spans="1:16" ht="15.75" thickBot="1" x14ac:dyDescent="0.3">
      <c r="A14" s="109" t="s">
        <v>103</v>
      </c>
      <c r="B14" s="109"/>
      <c r="C14" s="109"/>
      <c r="D14" s="85">
        <v>0.01</v>
      </c>
      <c r="E14" s="76">
        <f>D14*1000</f>
        <v>10</v>
      </c>
      <c r="F14" s="77">
        <f>D14</f>
        <v>0.01</v>
      </c>
      <c r="G14" s="78">
        <f>F14*1000</f>
        <v>10</v>
      </c>
      <c r="I14" s="54"/>
      <c r="J14" s="54"/>
      <c r="K14" s="54"/>
      <c r="L14" s="54"/>
      <c r="M14" s="54"/>
      <c r="N14" s="54"/>
      <c r="O14" s="54"/>
      <c r="P14" s="54"/>
    </row>
    <row r="15" spans="1:16" x14ac:dyDescent="0.25">
      <c r="A15" s="95" t="s">
        <v>18</v>
      </c>
      <c r="B15" s="95"/>
      <c r="C15" s="95"/>
      <c r="D15" s="2">
        <v>5</v>
      </c>
      <c r="I15" s="54"/>
      <c r="J15" s="54"/>
      <c r="K15" s="54"/>
      <c r="L15" s="54"/>
      <c r="M15" s="54"/>
      <c r="N15" s="54"/>
      <c r="O15" s="54"/>
      <c r="P15" s="54"/>
    </row>
    <row r="16" spans="1:16" x14ac:dyDescent="0.25">
      <c r="A16" s="52"/>
      <c r="B16" s="52"/>
      <c r="C16" s="52"/>
      <c r="D16" s="6"/>
      <c r="I16" s="54"/>
      <c r="J16" s="54"/>
      <c r="K16" s="54"/>
      <c r="L16" s="54"/>
      <c r="M16" s="54"/>
      <c r="N16" s="54"/>
      <c r="O16" s="54"/>
      <c r="P16" s="54"/>
    </row>
    <row r="17" spans="1:16" x14ac:dyDescent="0.25">
      <c r="A17" s="102" t="s">
        <v>11</v>
      </c>
      <c r="B17" s="102"/>
      <c r="C17" s="102"/>
      <c r="D17" s="6"/>
      <c r="I17" s="54"/>
      <c r="J17" s="54"/>
      <c r="K17" s="54"/>
      <c r="L17" s="54"/>
      <c r="M17" s="54"/>
      <c r="N17" s="54"/>
      <c r="O17" s="54"/>
      <c r="P17" s="54"/>
    </row>
    <row r="18" spans="1:16" x14ac:dyDescent="0.25">
      <c r="A18" s="55"/>
      <c r="B18" s="55"/>
      <c r="C18" s="55"/>
      <c r="D18" s="6"/>
      <c r="I18" s="53"/>
      <c r="J18" s="53"/>
      <c r="K18" s="53"/>
      <c r="L18" s="53"/>
      <c r="M18" s="53"/>
      <c r="N18" s="53"/>
      <c r="O18" s="53"/>
      <c r="P18" s="53"/>
    </row>
    <row r="19" spans="1:16" x14ac:dyDescent="0.25">
      <c r="A19" t="s">
        <v>22</v>
      </c>
      <c r="B19" s="95" t="s">
        <v>6</v>
      </c>
      <c r="C19" s="95"/>
      <c r="D19" s="68">
        <f>IF(D15*D12&gt;5000000,"Need to scale up reagent volumes", D13*D15)</f>
        <v>400</v>
      </c>
      <c r="I19" s="53"/>
      <c r="J19" s="53"/>
      <c r="K19" s="53"/>
      <c r="L19" s="53"/>
      <c r="M19" s="53"/>
      <c r="N19" s="53"/>
      <c r="O19" s="53"/>
      <c r="P19" s="53"/>
    </row>
    <row r="20" spans="1:16" x14ac:dyDescent="0.25">
      <c r="A20" s="21">
        <v>1</v>
      </c>
      <c r="B20" s="101" t="s">
        <v>14</v>
      </c>
      <c r="C20" s="101"/>
      <c r="D20" s="101"/>
      <c r="E20" s="101"/>
      <c r="F20" s="101"/>
      <c r="G20" s="101"/>
      <c r="H20" s="101"/>
      <c r="I20" s="20"/>
      <c r="J20" s="20"/>
      <c r="K20" s="20"/>
      <c r="L20" s="20"/>
      <c r="M20" s="20"/>
      <c r="N20" s="19"/>
      <c r="O20" s="19"/>
      <c r="P20" s="19"/>
    </row>
    <row r="21" spans="1:16" x14ac:dyDescent="0.25">
      <c r="A21" s="21">
        <v>2</v>
      </c>
      <c r="B21" s="101" t="s">
        <v>106</v>
      </c>
      <c r="C21" s="101"/>
      <c r="D21" s="101"/>
      <c r="E21" s="101"/>
      <c r="F21" s="101"/>
      <c r="G21" s="101"/>
      <c r="H21" s="101"/>
      <c r="I21" s="20"/>
      <c r="J21" s="20"/>
      <c r="K21" s="20"/>
      <c r="L21" s="20"/>
      <c r="M21" s="20"/>
      <c r="N21" s="19"/>
      <c r="O21" s="19"/>
      <c r="P21" s="19"/>
    </row>
    <row r="22" spans="1:16" x14ac:dyDescent="0.25">
      <c r="A22" s="21">
        <v>3</v>
      </c>
      <c r="B22" s="110" t="s">
        <v>25</v>
      </c>
      <c r="C22" s="110"/>
      <c r="D22" s="110"/>
      <c r="E22" s="110"/>
      <c r="F22" s="110"/>
      <c r="G22" s="110"/>
      <c r="H22" s="110"/>
      <c r="I22" s="111"/>
      <c r="J22" s="20"/>
      <c r="K22" s="20"/>
      <c r="L22" s="20"/>
      <c r="M22" s="20"/>
      <c r="N22" s="19"/>
      <c r="O22" s="19"/>
      <c r="P22" s="19"/>
    </row>
    <row r="23" spans="1:16" x14ac:dyDescent="0.25">
      <c r="A23" s="21">
        <v>4</v>
      </c>
      <c r="B23" s="101" t="s">
        <v>109</v>
      </c>
      <c r="C23" s="101"/>
      <c r="D23" s="101"/>
      <c r="E23" s="101"/>
      <c r="F23" s="101"/>
      <c r="G23" s="101"/>
      <c r="H23" s="101"/>
      <c r="I23" s="20"/>
      <c r="J23" s="20"/>
      <c r="K23" s="20"/>
      <c r="L23" s="20"/>
      <c r="M23" s="20"/>
      <c r="N23" s="19"/>
      <c r="O23" s="19"/>
      <c r="P23" s="19"/>
    </row>
    <row r="24" spans="1:16" ht="14.45" customHeight="1" x14ac:dyDescent="0.25">
      <c r="A24" s="21">
        <v>5</v>
      </c>
      <c r="B24" s="93" t="s">
        <v>49</v>
      </c>
      <c r="C24" s="93"/>
      <c r="D24" s="93"/>
      <c r="E24" s="93"/>
      <c r="F24" s="93"/>
      <c r="G24" s="93"/>
      <c r="H24" s="93"/>
      <c r="I24" s="20"/>
      <c r="J24" s="20"/>
      <c r="K24" s="20"/>
      <c r="L24" s="20"/>
      <c r="M24" s="20"/>
      <c r="N24" s="19"/>
      <c r="O24" s="19"/>
      <c r="P24" s="19"/>
    </row>
    <row r="25" spans="1:16" x14ac:dyDescent="0.25">
      <c r="A25" s="21"/>
      <c r="B25" s="93"/>
      <c r="C25" s="93"/>
      <c r="D25" s="93"/>
      <c r="E25" s="93"/>
      <c r="F25" s="93"/>
      <c r="G25" s="93"/>
      <c r="H25" s="93"/>
      <c r="I25" s="20"/>
      <c r="J25" s="20"/>
      <c r="K25" s="20"/>
      <c r="L25" s="20"/>
      <c r="M25" s="20"/>
      <c r="N25" s="19"/>
      <c r="O25" s="19"/>
      <c r="P25" s="19"/>
    </row>
    <row r="26" spans="1:16" ht="14.45" customHeight="1" x14ac:dyDescent="0.25">
      <c r="A26" s="21">
        <v>6</v>
      </c>
      <c r="B26" s="93" t="s">
        <v>95</v>
      </c>
      <c r="C26" s="93"/>
      <c r="D26" s="93"/>
      <c r="E26" s="93"/>
      <c r="F26" s="93"/>
      <c r="G26" s="93"/>
      <c r="H26" s="93"/>
      <c r="I26" s="20"/>
      <c r="J26" s="20"/>
      <c r="K26" s="20"/>
      <c r="L26" s="20"/>
      <c r="M26" s="20"/>
      <c r="N26" s="19"/>
      <c r="O26" s="19"/>
      <c r="P26" s="19"/>
    </row>
    <row r="27" spans="1:16" ht="14.45" customHeight="1" x14ac:dyDescent="0.25">
      <c r="A27" s="21">
        <v>7</v>
      </c>
      <c r="B27" s="94" t="s">
        <v>110</v>
      </c>
      <c r="C27" s="94"/>
      <c r="D27" s="94"/>
      <c r="E27" s="94"/>
      <c r="F27" s="94"/>
      <c r="G27" s="94"/>
      <c r="H27" s="94"/>
      <c r="I27" s="20"/>
      <c r="J27" s="20"/>
      <c r="K27" s="20"/>
      <c r="L27" s="20"/>
      <c r="M27" s="20"/>
      <c r="N27" s="19"/>
      <c r="O27" s="19"/>
      <c r="P27" s="19"/>
    </row>
    <row r="28" spans="1:16" ht="14.45" customHeight="1" x14ac:dyDescent="0.25">
      <c r="A28" s="21">
        <v>8</v>
      </c>
      <c r="B28" s="93" t="s">
        <v>12</v>
      </c>
      <c r="C28" s="93"/>
      <c r="D28" s="93"/>
      <c r="E28" s="93"/>
      <c r="F28" s="93"/>
      <c r="G28" s="93"/>
      <c r="H28" s="93"/>
      <c r="I28" s="20"/>
      <c r="J28" s="20"/>
      <c r="K28" s="20"/>
      <c r="L28" s="20"/>
      <c r="M28" s="20"/>
      <c r="N28" s="19"/>
      <c r="O28" s="19"/>
      <c r="P28" s="19"/>
    </row>
    <row r="29" spans="1:16" x14ac:dyDescent="0.25">
      <c r="A29" s="21">
        <v>9</v>
      </c>
      <c r="B29" s="93" t="s">
        <v>26</v>
      </c>
      <c r="C29" s="94"/>
      <c r="D29" s="94"/>
      <c r="E29" s="94"/>
      <c r="F29" s="94"/>
      <c r="G29" s="94"/>
      <c r="H29" s="94"/>
      <c r="I29" s="19"/>
      <c r="J29" s="19"/>
      <c r="K29" s="19"/>
      <c r="L29" s="19"/>
      <c r="M29" s="19"/>
      <c r="N29" s="19"/>
      <c r="O29" s="19"/>
      <c r="P29" s="19"/>
    </row>
    <row r="30" spans="1:16" x14ac:dyDescent="0.25">
      <c r="A30" s="21">
        <v>10</v>
      </c>
      <c r="B30" s="93" t="s">
        <v>13</v>
      </c>
      <c r="C30" s="94"/>
      <c r="D30" s="94"/>
      <c r="E30" s="94"/>
      <c r="F30" s="94"/>
      <c r="G30" s="94"/>
      <c r="H30" s="94"/>
      <c r="I30" s="19"/>
      <c r="J30" s="19"/>
      <c r="K30" s="19"/>
      <c r="L30" s="19"/>
      <c r="M30" s="19"/>
      <c r="N30" s="19"/>
      <c r="O30" s="19"/>
      <c r="P30" s="19"/>
    </row>
    <row r="31" spans="1:16" x14ac:dyDescent="0.25">
      <c r="A31" s="21"/>
      <c r="B31" s="94"/>
      <c r="C31" s="94"/>
      <c r="D31" s="94"/>
      <c r="E31" s="94"/>
      <c r="F31" s="94"/>
      <c r="G31" s="94"/>
      <c r="H31" s="94"/>
      <c r="I31" s="19"/>
      <c r="J31" s="19"/>
      <c r="K31" s="19"/>
      <c r="L31" s="19"/>
      <c r="M31" s="19"/>
      <c r="N31" s="19"/>
      <c r="O31" s="19"/>
      <c r="P31" s="19"/>
    </row>
    <row r="32" spans="1:16" x14ac:dyDescent="0.25">
      <c r="A32" s="21">
        <v>11</v>
      </c>
      <c r="B32" s="93" t="s">
        <v>27</v>
      </c>
      <c r="C32" s="94"/>
      <c r="D32" s="94"/>
      <c r="E32" s="94"/>
      <c r="F32" s="94"/>
      <c r="G32" s="94"/>
      <c r="H32" s="94"/>
      <c r="I32" s="19"/>
      <c r="J32" s="19"/>
      <c r="K32" s="19"/>
      <c r="L32" s="19"/>
      <c r="M32" s="19"/>
      <c r="N32" s="19"/>
      <c r="O32" s="19"/>
      <c r="P32" s="19"/>
    </row>
    <row r="33" spans="1:16" x14ac:dyDescent="0.25">
      <c r="A33" s="21"/>
      <c r="B33" s="94"/>
      <c r="C33" s="94"/>
      <c r="D33" s="94"/>
      <c r="E33" s="94"/>
      <c r="F33" s="94"/>
      <c r="G33" s="94"/>
      <c r="H33" s="94"/>
      <c r="I33" s="19"/>
      <c r="J33" s="19"/>
      <c r="K33" s="19"/>
      <c r="L33" s="19"/>
      <c r="M33" s="19"/>
      <c r="N33" s="19"/>
      <c r="O33" s="19"/>
      <c r="P33" s="19"/>
    </row>
    <row r="34" spans="1:16" x14ac:dyDescent="0.25">
      <c r="A34" s="18">
        <v>12</v>
      </c>
      <c r="B34" s="94" t="s">
        <v>28</v>
      </c>
      <c r="C34" s="94"/>
      <c r="D34" s="94"/>
      <c r="E34" s="94"/>
      <c r="F34" s="94"/>
      <c r="G34" s="94"/>
      <c r="H34" s="94"/>
      <c r="I34" s="19"/>
      <c r="J34" s="19"/>
      <c r="K34" s="19"/>
      <c r="L34" s="19"/>
      <c r="M34" s="19"/>
      <c r="N34" s="19"/>
      <c r="O34" s="19"/>
      <c r="P34" s="19"/>
    </row>
    <row r="35" spans="1:16" x14ac:dyDescent="0.25">
      <c r="A35" s="18">
        <v>13</v>
      </c>
      <c r="B35" s="94" t="s">
        <v>29</v>
      </c>
      <c r="C35" s="94"/>
      <c r="D35" s="94"/>
      <c r="E35" s="94"/>
      <c r="F35" s="94"/>
      <c r="G35" s="94"/>
      <c r="H35" s="94"/>
      <c r="I35" s="19"/>
      <c r="J35" s="19"/>
      <c r="K35" s="19"/>
      <c r="L35" s="19"/>
      <c r="M35" s="19"/>
      <c r="N35" s="19"/>
      <c r="O35" s="19"/>
      <c r="P35" s="19"/>
    </row>
    <row r="36" spans="1:16" x14ac:dyDescent="0.25">
      <c r="A36" s="18"/>
      <c r="B36" s="94"/>
      <c r="C36" s="94"/>
      <c r="D36" s="94"/>
      <c r="E36" s="94"/>
      <c r="F36" s="94"/>
      <c r="G36" s="94"/>
      <c r="H36" s="94"/>
      <c r="I36" s="19"/>
      <c r="J36" s="19"/>
      <c r="K36" s="19"/>
      <c r="L36" s="19"/>
      <c r="M36" s="19"/>
      <c r="N36" s="19"/>
      <c r="O36" s="19"/>
      <c r="P36" s="19"/>
    </row>
    <row r="37" spans="1:16" x14ac:dyDescent="0.25">
      <c r="A37" s="18">
        <v>14</v>
      </c>
      <c r="B37" s="95" t="s">
        <v>16</v>
      </c>
      <c r="C37" s="95"/>
      <c r="D37" s="38">
        <f>D13*D15</f>
        <v>400</v>
      </c>
      <c r="F37" s="19"/>
      <c r="G37" s="19"/>
      <c r="H37" s="19"/>
      <c r="I37" s="19"/>
      <c r="J37" s="19"/>
      <c r="K37" s="19"/>
      <c r="L37" s="19"/>
      <c r="M37" s="19"/>
      <c r="N37" s="19"/>
      <c r="O37" s="19"/>
      <c r="P37" s="19"/>
    </row>
    <row r="38" spans="1:16" x14ac:dyDescent="0.25">
      <c r="A38" s="18"/>
      <c r="B38" s="94" t="s">
        <v>19</v>
      </c>
      <c r="C38" s="94"/>
      <c r="D38" s="94"/>
      <c r="E38" s="94"/>
      <c r="F38" s="19"/>
      <c r="G38" s="19"/>
      <c r="H38" s="19"/>
      <c r="I38" s="19"/>
      <c r="J38" s="19"/>
      <c r="K38" s="19"/>
      <c r="L38" s="19"/>
      <c r="M38" s="19"/>
      <c r="N38" s="19"/>
      <c r="O38" s="19"/>
      <c r="P38" s="19"/>
    </row>
    <row r="39" spans="1:16" ht="15.6" customHeight="1" x14ac:dyDescent="0.25">
      <c r="A39" s="8"/>
      <c r="B39" s="94"/>
      <c r="C39" s="94"/>
      <c r="D39" s="94"/>
      <c r="E39" s="94"/>
      <c r="M39" s="7"/>
      <c r="N39" s="7"/>
      <c r="O39" s="7"/>
    </row>
    <row r="40" spans="1:16" ht="15.6" customHeight="1" x14ac:dyDescent="0.25">
      <c r="A40" s="23"/>
      <c r="B40" s="24"/>
      <c r="C40" s="24"/>
      <c r="D40" s="24"/>
      <c r="E40" s="24"/>
      <c r="M40" s="24"/>
      <c r="N40" s="24"/>
      <c r="O40" s="24"/>
    </row>
    <row r="41" spans="1:16" ht="15.75" thickBot="1" x14ac:dyDescent="0.3">
      <c r="A41" s="4" t="s">
        <v>23</v>
      </c>
      <c r="B41" s="103" t="s">
        <v>15</v>
      </c>
      <c r="C41" s="103"/>
      <c r="D41" s="103"/>
      <c r="M41" s="5"/>
      <c r="N41" s="5"/>
      <c r="O41" s="5"/>
    </row>
    <row r="42" spans="1:16" ht="42.6" customHeight="1" thickBot="1" x14ac:dyDescent="0.3">
      <c r="A42" s="98" t="s">
        <v>8</v>
      </c>
      <c r="B42" s="99"/>
      <c r="C42" s="99"/>
      <c r="D42" s="100"/>
      <c r="E42" s="11" t="s">
        <v>3</v>
      </c>
      <c r="F42" s="14"/>
    </row>
    <row r="43" spans="1:16" ht="15.75" thickBot="1" x14ac:dyDescent="0.3">
      <c r="A43" s="95" t="s">
        <v>87</v>
      </c>
      <c r="B43" s="95"/>
      <c r="C43" s="95"/>
      <c r="D43" s="44">
        <f>D$12/1000000</f>
        <v>1</v>
      </c>
      <c r="E43" s="2">
        <v>1</v>
      </c>
    </row>
    <row r="44" spans="1:16" ht="16.5" thickTop="1" thickBot="1" x14ac:dyDescent="0.3">
      <c r="A44" s="18"/>
      <c r="B44" s="18"/>
      <c r="C44" s="18" t="s">
        <v>9</v>
      </c>
      <c r="D44" s="39">
        <f>D$37/D$15</f>
        <v>80</v>
      </c>
      <c r="E44" s="80" t="s">
        <v>99</v>
      </c>
      <c r="F44" s="80" t="s">
        <v>100</v>
      </c>
      <c r="G44" s="81" t="s">
        <v>101</v>
      </c>
    </row>
    <row r="45" spans="1:16" ht="15.75" thickTop="1" x14ac:dyDescent="0.25">
      <c r="A45" s="95" t="s">
        <v>104</v>
      </c>
      <c r="B45" s="95"/>
      <c r="C45" s="95"/>
      <c r="D45" s="72">
        <v>0.5</v>
      </c>
      <c r="E45" s="44">
        <f>F45*1000</f>
        <v>500</v>
      </c>
      <c r="F45" s="83">
        <f>G45*1000</f>
        <v>0.5</v>
      </c>
      <c r="G45" s="82">
        <f>D45/1000</f>
        <v>5.0000000000000001E-4</v>
      </c>
    </row>
    <row r="46" spans="1:16" x14ac:dyDescent="0.25">
      <c r="A46" s="95" t="s">
        <v>2</v>
      </c>
      <c r="B46" s="95"/>
      <c r="C46" s="95"/>
      <c r="D46" s="39">
        <f>D43*D45/D$14</f>
        <v>50</v>
      </c>
      <c r="E46" s="10"/>
    </row>
    <row r="47" spans="1:16" x14ac:dyDescent="0.25">
      <c r="A47" s="95" t="s">
        <v>30</v>
      </c>
      <c r="B47" s="95"/>
      <c r="C47" s="95"/>
      <c r="D47" s="40">
        <f>500-D46-D44</f>
        <v>370</v>
      </c>
      <c r="E47" s="3"/>
      <c r="F47" s="15"/>
    </row>
    <row r="48" spans="1:16" ht="15.75" thickBot="1" x14ac:dyDescent="0.3">
      <c r="A48" s="86"/>
      <c r="B48" s="86"/>
      <c r="C48" s="87" t="s">
        <v>17</v>
      </c>
      <c r="D48" s="88">
        <f>D44+D46+D47</f>
        <v>500</v>
      </c>
      <c r="E48" s="86"/>
      <c r="F48" s="89"/>
      <c r="G48" s="86"/>
    </row>
    <row r="49" spans="1:8" ht="16.5" thickTop="1" thickBot="1" x14ac:dyDescent="0.3">
      <c r="A49" s="95" t="s">
        <v>87</v>
      </c>
      <c r="B49" s="95"/>
      <c r="C49" s="95"/>
      <c r="D49" s="44">
        <f>D$12/1000000</f>
        <v>1</v>
      </c>
      <c r="E49" s="2">
        <v>2</v>
      </c>
    </row>
    <row r="50" spans="1:8" ht="16.5" thickTop="1" thickBot="1" x14ac:dyDescent="0.3">
      <c r="A50" s="18"/>
      <c r="B50" s="18"/>
      <c r="C50" s="18" t="s">
        <v>9</v>
      </c>
      <c r="D50" s="39">
        <f>D$37/D$15</f>
        <v>80</v>
      </c>
      <c r="E50" s="80" t="s">
        <v>99</v>
      </c>
      <c r="F50" s="80" t="s">
        <v>100</v>
      </c>
      <c r="G50" s="81" t="s">
        <v>101</v>
      </c>
      <c r="H50" s="10"/>
    </row>
    <row r="51" spans="1:8" ht="15.75" thickTop="1" x14ac:dyDescent="0.25">
      <c r="A51" s="95" t="s">
        <v>104</v>
      </c>
      <c r="B51" s="95"/>
      <c r="C51" s="95"/>
      <c r="D51" s="48">
        <v>0.1</v>
      </c>
      <c r="E51" s="44">
        <f>F51*1000</f>
        <v>100</v>
      </c>
      <c r="F51" s="83">
        <f>G51*1000</f>
        <v>0.1</v>
      </c>
      <c r="G51" s="82">
        <f>D51/1000</f>
        <v>1E-4</v>
      </c>
    </row>
    <row r="52" spans="1:8" x14ac:dyDescent="0.25">
      <c r="A52" s="95" t="s">
        <v>2</v>
      </c>
      <c r="B52" s="95"/>
      <c r="C52" s="95"/>
      <c r="D52" s="39">
        <f>D49*D51/D$14</f>
        <v>10</v>
      </c>
      <c r="E52" s="10"/>
    </row>
    <row r="53" spans="1:8" x14ac:dyDescent="0.25">
      <c r="A53" s="95" t="s">
        <v>30</v>
      </c>
      <c r="B53" s="95"/>
      <c r="C53" s="95"/>
      <c r="D53" s="40">
        <f>500-D52-D50</f>
        <v>410</v>
      </c>
      <c r="E53" s="18"/>
      <c r="F53" s="15"/>
    </row>
    <row r="54" spans="1:8" ht="15.75" thickBot="1" x14ac:dyDescent="0.3">
      <c r="A54" s="86"/>
      <c r="B54" s="86"/>
      <c r="C54" s="87" t="s">
        <v>17</v>
      </c>
      <c r="D54" s="88">
        <f>D50+D52+D53</f>
        <v>500</v>
      </c>
      <c r="E54" s="86"/>
      <c r="F54" s="89"/>
      <c r="G54" s="86"/>
    </row>
    <row r="55" spans="1:8" ht="16.5" thickTop="1" thickBot="1" x14ac:dyDescent="0.3">
      <c r="A55" s="95" t="s">
        <v>87</v>
      </c>
      <c r="B55" s="95"/>
      <c r="C55" s="95"/>
      <c r="D55" s="44">
        <f>D$12/1000000</f>
        <v>1</v>
      </c>
      <c r="E55" s="2">
        <v>3</v>
      </c>
    </row>
    <row r="56" spans="1:8" ht="16.5" thickTop="1" thickBot="1" x14ac:dyDescent="0.3">
      <c r="A56" s="18"/>
      <c r="B56" s="18"/>
      <c r="C56" s="18" t="s">
        <v>9</v>
      </c>
      <c r="D56" s="39">
        <f>D$37/D$15</f>
        <v>80</v>
      </c>
      <c r="E56" s="80" t="s">
        <v>99</v>
      </c>
      <c r="F56" s="80" t="s">
        <v>100</v>
      </c>
      <c r="G56" s="81" t="s">
        <v>101</v>
      </c>
    </row>
    <row r="57" spans="1:8" ht="15.75" thickTop="1" x14ac:dyDescent="0.25">
      <c r="A57" s="95" t="s">
        <v>104</v>
      </c>
      <c r="B57" s="95"/>
      <c r="C57" s="95"/>
      <c r="D57" s="48">
        <v>0.05</v>
      </c>
      <c r="E57" s="44">
        <f>F57*1000</f>
        <v>50</v>
      </c>
      <c r="F57" s="83">
        <f>G57*1000</f>
        <v>0.05</v>
      </c>
      <c r="G57" s="82">
        <f>D57/1000</f>
        <v>5.0000000000000002E-5</v>
      </c>
    </row>
    <row r="58" spans="1:8" x14ac:dyDescent="0.25">
      <c r="A58" s="95" t="s">
        <v>2</v>
      </c>
      <c r="B58" s="95"/>
      <c r="C58" s="95"/>
      <c r="D58" s="39">
        <f>D55*D57/D$14</f>
        <v>5</v>
      </c>
      <c r="E58" s="10"/>
    </row>
    <row r="59" spans="1:8" x14ac:dyDescent="0.25">
      <c r="A59" s="95" t="s">
        <v>30</v>
      </c>
      <c r="B59" s="95"/>
      <c r="C59" s="95"/>
      <c r="D59" s="40">
        <f>500-D58-D56</f>
        <v>415</v>
      </c>
      <c r="E59" s="18"/>
      <c r="F59" s="15"/>
    </row>
    <row r="60" spans="1:8" ht="15.75" thickBot="1" x14ac:dyDescent="0.3">
      <c r="A60" s="86"/>
      <c r="B60" s="86"/>
      <c r="C60" s="87" t="s">
        <v>17</v>
      </c>
      <c r="D60" s="88">
        <f>D56+D58+D59</f>
        <v>500</v>
      </c>
      <c r="E60" s="86"/>
      <c r="F60" s="89"/>
      <c r="G60" s="86"/>
    </row>
    <row r="61" spans="1:8" ht="16.5" thickTop="1" thickBot="1" x14ac:dyDescent="0.3">
      <c r="A61" s="95" t="s">
        <v>87</v>
      </c>
      <c r="B61" s="95"/>
      <c r="C61" s="95"/>
      <c r="D61" s="44">
        <f>D$12/1000000</f>
        <v>1</v>
      </c>
      <c r="E61" s="2">
        <v>4</v>
      </c>
    </row>
    <row r="62" spans="1:8" ht="16.5" thickTop="1" thickBot="1" x14ac:dyDescent="0.3">
      <c r="A62" s="18"/>
      <c r="B62" s="18"/>
      <c r="C62" s="18" t="s">
        <v>9</v>
      </c>
      <c r="D62" s="39">
        <f>D$37/D$15</f>
        <v>80</v>
      </c>
      <c r="E62" s="80" t="s">
        <v>99</v>
      </c>
      <c r="F62" s="80" t="s">
        <v>100</v>
      </c>
      <c r="G62" s="81" t="s">
        <v>101</v>
      </c>
    </row>
    <row r="63" spans="1:8" ht="15.75" thickTop="1" x14ac:dyDescent="0.25">
      <c r="A63" s="95" t="s">
        <v>104</v>
      </c>
      <c r="B63" s="95"/>
      <c r="C63" s="95"/>
      <c r="D63" s="48">
        <v>0.01</v>
      </c>
      <c r="E63" s="44">
        <f>F63*1000</f>
        <v>10</v>
      </c>
      <c r="F63" s="83">
        <f>G63*1000</f>
        <v>0.01</v>
      </c>
      <c r="G63" s="82">
        <f>D63/1000</f>
        <v>1.0000000000000001E-5</v>
      </c>
    </row>
    <row r="64" spans="1:8" x14ac:dyDescent="0.25">
      <c r="A64" s="95" t="s">
        <v>2</v>
      </c>
      <c r="B64" s="95"/>
      <c r="C64" s="95"/>
      <c r="D64" s="39">
        <f>D61*D63/D$14</f>
        <v>1</v>
      </c>
      <c r="E64" s="10"/>
    </row>
    <row r="65" spans="1:10" x14ac:dyDescent="0.25">
      <c r="A65" s="95" t="s">
        <v>30</v>
      </c>
      <c r="B65" s="95"/>
      <c r="C65" s="95"/>
      <c r="D65" s="40">
        <f>500-D64-D62</f>
        <v>419</v>
      </c>
      <c r="E65" s="18"/>
      <c r="F65" s="15"/>
    </row>
    <row r="66" spans="1:10" ht="15.75" thickBot="1" x14ac:dyDescent="0.3">
      <c r="A66" s="86"/>
      <c r="B66" s="86"/>
      <c r="C66" s="87" t="s">
        <v>17</v>
      </c>
      <c r="D66" s="88">
        <f>D62+D64+D65</f>
        <v>500</v>
      </c>
      <c r="E66" s="86"/>
      <c r="F66" s="89"/>
      <c r="G66" s="86"/>
    </row>
    <row r="67" spans="1:10" ht="16.5" thickTop="1" thickBot="1" x14ac:dyDescent="0.3">
      <c r="A67" s="95" t="s">
        <v>87</v>
      </c>
      <c r="B67" s="95"/>
      <c r="C67" s="95"/>
      <c r="D67" s="44">
        <f>D$12/1000000</f>
        <v>1</v>
      </c>
      <c r="E67" s="2">
        <v>5</v>
      </c>
    </row>
    <row r="68" spans="1:10" ht="16.5" thickTop="1" thickBot="1" x14ac:dyDescent="0.3">
      <c r="A68" s="18"/>
      <c r="B68" s="18"/>
      <c r="C68" s="18" t="s">
        <v>9</v>
      </c>
      <c r="D68" s="39">
        <f>D$37/D$15</f>
        <v>80</v>
      </c>
      <c r="E68" s="80" t="s">
        <v>99</v>
      </c>
      <c r="F68" s="80" t="s">
        <v>100</v>
      </c>
      <c r="G68" s="81" t="s">
        <v>101</v>
      </c>
      <c r="H68" s="6"/>
      <c r="I68" s="6"/>
      <c r="J68" s="17"/>
    </row>
    <row r="69" spans="1:10" ht="15.75" thickTop="1" x14ac:dyDescent="0.25">
      <c r="A69" s="95" t="s">
        <v>104</v>
      </c>
      <c r="B69" s="95"/>
      <c r="C69" s="95"/>
      <c r="D69" s="48">
        <v>5.0000000000000001E-3</v>
      </c>
      <c r="E69" s="44">
        <f>F69*1000</f>
        <v>5</v>
      </c>
      <c r="F69" s="83">
        <f>G69*1000</f>
        <v>5.0000000000000001E-3</v>
      </c>
      <c r="G69" s="82">
        <f>D69/1000</f>
        <v>5.0000000000000004E-6</v>
      </c>
      <c r="H69" s="17"/>
      <c r="I69" s="17"/>
      <c r="J69" s="17"/>
    </row>
    <row r="70" spans="1:10" x14ac:dyDescent="0.25">
      <c r="A70" s="95" t="s">
        <v>2</v>
      </c>
      <c r="B70" s="95"/>
      <c r="C70" s="95"/>
      <c r="D70" s="39">
        <f>D67*D69/D$14</f>
        <v>0.5</v>
      </c>
      <c r="E70" s="10"/>
      <c r="G70" s="17"/>
      <c r="H70" s="17"/>
      <c r="I70" s="17"/>
      <c r="J70" s="17"/>
    </row>
    <row r="71" spans="1:10" x14ac:dyDescent="0.25">
      <c r="A71" s="95" t="s">
        <v>30</v>
      </c>
      <c r="B71" s="95"/>
      <c r="C71" s="95"/>
      <c r="D71" s="40">
        <f>500-D70-D68</f>
        <v>419.5</v>
      </c>
      <c r="E71" s="18"/>
      <c r="F71" s="15"/>
      <c r="G71" s="17"/>
      <c r="H71" s="17"/>
      <c r="I71" s="17"/>
      <c r="J71" s="17"/>
    </row>
    <row r="72" spans="1:10" ht="15.75" thickBot="1" x14ac:dyDescent="0.3">
      <c r="A72" s="86"/>
      <c r="B72" s="86"/>
      <c r="C72" s="87" t="s">
        <v>17</v>
      </c>
      <c r="D72" s="88">
        <f>D68+D70+D71</f>
        <v>500</v>
      </c>
      <c r="E72" s="86"/>
      <c r="F72" s="89"/>
      <c r="G72" s="86"/>
    </row>
    <row r="73" spans="1:10" ht="15.75" thickTop="1" x14ac:dyDescent="0.25"/>
    <row r="74" spans="1:10" x14ac:dyDescent="0.25">
      <c r="A74">
        <v>20</v>
      </c>
      <c r="B74" s="97" t="s">
        <v>20</v>
      </c>
      <c r="C74" s="97"/>
      <c r="D74" s="97"/>
      <c r="E74" s="97"/>
    </row>
    <row r="75" spans="1:10" x14ac:dyDescent="0.25">
      <c r="A75">
        <v>21</v>
      </c>
      <c r="B75" s="94" t="s">
        <v>26</v>
      </c>
      <c r="C75" s="94"/>
      <c r="D75" s="94"/>
      <c r="E75" s="94"/>
    </row>
    <row r="76" spans="1:10" x14ac:dyDescent="0.25">
      <c r="B76" s="94"/>
      <c r="C76" s="94"/>
      <c r="D76" s="94"/>
      <c r="E76" s="94"/>
    </row>
    <row r="77" spans="1:10" x14ac:dyDescent="0.25">
      <c r="A77">
        <v>22</v>
      </c>
      <c r="B77" s="94" t="s">
        <v>13</v>
      </c>
      <c r="C77" s="94"/>
      <c r="D77" s="94"/>
      <c r="E77" s="94"/>
    </row>
    <row r="78" spans="1:10" x14ac:dyDescent="0.25">
      <c r="B78" s="94"/>
      <c r="C78" s="94"/>
      <c r="D78" s="94"/>
      <c r="E78" s="94"/>
    </row>
    <row r="79" spans="1:10" x14ac:dyDescent="0.25">
      <c r="A79">
        <v>23</v>
      </c>
      <c r="B79" s="94" t="s">
        <v>31</v>
      </c>
      <c r="C79" s="94"/>
      <c r="D79" s="94"/>
      <c r="E79" s="94"/>
    </row>
    <row r="80" spans="1:10" x14ac:dyDescent="0.25">
      <c r="B80" s="94"/>
      <c r="C80" s="94"/>
      <c r="D80" s="94"/>
      <c r="E80" s="94"/>
    </row>
    <row r="81" spans="1:6" x14ac:dyDescent="0.25">
      <c r="B81" s="94"/>
      <c r="C81" s="94"/>
      <c r="D81" s="94"/>
      <c r="E81" s="94"/>
    </row>
    <row r="82" spans="1:6" x14ac:dyDescent="0.25">
      <c r="A82">
        <v>24</v>
      </c>
      <c r="B82" s="94" t="s">
        <v>21</v>
      </c>
      <c r="C82" s="94"/>
      <c r="D82" s="94"/>
      <c r="E82" s="94"/>
    </row>
    <row r="83" spans="1:6" x14ac:dyDescent="0.25">
      <c r="B83" s="94"/>
      <c r="C83" s="94"/>
      <c r="D83" s="94"/>
      <c r="E83" s="94"/>
      <c r="F83"/>
    </row>
    <row r="84" spans="1:6" x14ac:dyDescent="0.25">
      <c r="B84" s="94"/>
      <c r="C84" s="94"/>
      <c r="D84" s="94"/>
      <c r="E84" s="94"/>
      <c r="F84"/>
    </row>
    <row r="85" spans="1:6" x14ac:dyDescent="0.25">
      <c r="A85">
        <v>25</v>
      </c>
      <c r="B85" s="94" t="s">
        <v>26</v>
      </c>
      <c r="C85" s="94"/>
      <c r="D85" s="94"/>
      <c r="E85" s="94"/>
      <c r="F85"/>
    </row>
    <row r="86" spans="1:6" x14ac:dyDescent="0.25">
      <c r="B86" s="94"/>
      <c r="C86" s="94"/>
      <c r="D86" s="94"/>
      <c r="E86" s="94"/>
      <c r="F86"/>
    </row>
    <row r="87" spans="1:6" x14ac:dyDescent="0.25">
      <c r="A87">
        <v>26</v>
      </c>
      <c r="B87" s="94" t="s">
        <v>13</v>
      </c>
      <c r="C87" s="94"/>
      <c r="D87" s="94"/>
      <c r="E87" s="94"/>
      <c r="F87"/>
    </row>
    <row r="88" spans="1:6" x14ac:dyDescent="0.25">
      <c r="B88" s="94"/>
      <c r="C88" s="94"/>
      <c r="D88" s="94"/>
      <c r="E88" s="94"/>
      <c r="F88"/>
    </row>
    <row r="89" spans="1:6" x14ac:dyDescent="0.25">
      <c r="A89">
        <v>27</v>
      </c>
      <c r="B89" s="94" t="s">
        <v>33</v>
      </c>
      <c r="C89" s="94"/>
      <c r="D89" s="94"/>
      <c r="E89" s="94"/>
      <c r="F89"/>
    </row>
    <row r="90" spans="1:6" x14ac:dyDescent="0.25">
      <c r="B90" s="94"/>
      <c r="C90" s="94"/>
      <c r="D90" s="94"/>
      <c r="E90" s="94"/>
      <c r="F90"/>
    </row>
    <row r="91" spans="1:6" x14ac:dyDescent="0.25">
      <c r="B91" s="94"/>
      <c r="C91" s="94"/>
      <c r="D91" s="94"/>
      <c r="E91" s="94"/>
      <c r="F91"/>
    </row>
    <row r="92" spans="1:6" ht="33.6" customHeight="1" x14ac:dyDescent="0.25">
      <c r="A92" s="37">
        <v>28</v>
      </c>
      <c r="B92" s="94" t="s">
        <v>32</v>
      </c>
      <c r="C92" s="94"/>
      <c r="D92" s="94"/>
      <c r="E92" s="94"/>
      <c r="F92"/>
    </row>
    <row r="93" spans="1:6" ht="14.45" customHeight="1" x14ac:dyDescent="0.25">
      <c r="A93">
        <v>29</v>
      </c>
      <c r="B93" s="94" t="s">
        <v>48</v>
      </c>
      <c r="C93" s="94"/>
      <c r="D93" s="94"/>
      <c r="E93" s="94"/>
      <c r="F93"/>
    </row>
    <row r="94" spans="1:6" x14ac:dyDescent="0.25">
      <c r="B94" s="94"/>
      <c r="C94" s="94"/>
      <c r="D94" s="94"/>
      <c r="E94" s="94"/>
      <c r="F94"/>
    </row>
    <row r="95" spans="1:6" x14ac:dyDescent="0.25">
      <c r="A95">
        <v>30</v>
      </c>
      <c r="B95" s="94" t="s">
        <v>111</v>
      </c>
      <c r="C95" s="94"/>
      <c r="D95" s="94"/>
      <c r="E95" s="94"/>
      <c r="F95"/>
    </row>
    <row r="96" spans="1:6" x14ac:dyDescent="0.25">
      <c r="B96" s="94"/>
      <c r="C96" s="94"/>
      <c r="D96" s="94"/>
      <c r="E96" s="94"/>
      <c r="F96"/>
    </row>
    <row r="97" spans="1:6" x14ac:dyDescent="0.25">
      <c r="A97">
        <v>31</v>
      </c>
      <c r="B97" s="97" t="s">
        <v>24</v>
      </c>
      <c r="C97" s="97"/>
      <c r="D97" s="97"/>
      <c r="E97" s="97"/>
      <c r="F97"/>
    </row>
  </sheetData>
  <mergeCells count="62">
    <mergeCell ref="A3:C3"/>
    <mergeCell ref="A4:C4"/>
    <mergeCell ref="A2:C2"/>
    <mergeCell ref="A57:C57"/>
    <mergeCell ref="A58:C58"/>
    <mergeCell ref="B27:H27"/>
    <mergeCell ref="A6:H7"/>
    <mergeCell ref="A12:C12"/>
    <mergeCell ref="A9:C9"/>
    <mergeCell ref="A13:C13"/>
    <mergeCell ref="A14:C14"/>
    <mergeCell ref="B29:H29"/>
    <mergeCell ref="B28:H28"/>
    <mergeCell ref="B19:C19"/>
    <mergeCell ref="B22:I22"/>
    <mergeCell ref="B30:H31"/>
    <mergeCell ref="A65:C65"/>
    <mergeCell ref="A67:C67"/>
    <mergeCell ref="B93:E94"/>
    <mergeCell ref="B74:E74"/>
    <mergeCell ref="B75:E76"/>
    <mergeCell ref="B77:E78"/>
    <mergeCell ref="B79:E81"/>
    <mergeCell ref="B82:E84"/>
    <mergeCell ref="B95:E96"/>
    <mergeCell ref="B97:E97"/>
    <mergeCell ref="B85:E86"/>
    <mergeCell ref="B87:E88"/>
    <mergeCell ref="B89:E91"/>
    <mergeCell ref="B92:E92"/>
    <mergeCell ref="A5:H5"/>
    <mergeCell ref="A47:C47"/>
    <mergeCell ref="A45:C45"/>
    <mergeCell ref="A42:D42"/>
    <mergeCell ref="A15:C15"/>
    <mergeCell ref="A11:C11"/>
    <mergeCell ref="B26:H26"/>
    <mergeCell ref="B24:H25"/>
    <mergeCell ref="B23:H23"/>
    <mergeCell ref="B21:H21"/>
    <mergeCell ref="B20:H20"/>
    <mergeCell ref="A17:C17"/>
    <mergeCell ref="B41:D41"/>
    <mergeCell ref="B35:H36"/>
    <mergeCell ref="B38:E39"/>
    <mergeCell ref="A46:C46"/>
    <mergeCell ref="B32:H33"/>
    <mergeCell ref="B34:H34"/>
    <mergeCell ref="B37:C37"/>
    <mergeCell ref="A71:C71"/>
    <mergeCell ref="A59:C59"/>
    <mergeCell ref="A70:C70"/>
    <mergeCell ref="A63:C63"/>
    <mergeCell ref="A49:C49"/>
    <mergeCell ref="A51:C51"/>
    <mergeCell ref="A52:C52"/>
    <mergeCell ref="A53:C53"/>
    <mergeCell ref="A55:C55"/>
    <mergeCell ref="A43:C43"/>
    <mergeCell ref="A61:C61"/>
    <mergeCell ref="A69:C69"/>
    <mergeCell ref="A64:C6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
  <sheetViews>
    <sheetView zoomScale="80" zoomScaleNormal="80" workbookViewId="0">
      <selection activeCell="B1" sqref="B1"/>
    </sheetView>
  </sheetViews>
  <sheetFormatPr defaultRowHeight="15" x14ac:dyDescent="0.25"/>
  <cols>
    <col min="1" max="1" width="7.28515625" customWidth="1"/>
    <col min="3" max="3" width="29.7109375" customWidth="1"/>
    <col min="4" max="4" width="13.7109375" customWidth="1"/>
    <col min="5" max="5" width="13" customWidth="1"/>
    <col min="6" max="6" width="13" style="10" customWidth="1"/>
    <col min="7" max="7" width="13" customWidth="1"/>
    <col min="8" max="8" width="16.7109375" customWidth="1"/>
    <col min="9" max="9" width="24.140625" customWidth="1"/>
    <col min="10" max="10" width="18" customWidth="1"/>
    <col min="11" max="11" width="20.7109375" customWidth="1"/>
    <col min="12" max="12" width="13" customWidth="1"/>
  </cols>
  <sheetData>
    <row r="1" spans="1:16" x14ac:dyDescent="0.25">
      <c r="A1" t="s">
        <v>10</v>
      </c>
    </row>
    <row r="2" spans="1:16" x14ac:dyDescent="0.25">
      <c r="A2" s="107" t="s">
        <v>56</v>
      </c>
      <c r="B2" s="105"/>
      <c r="C2" s="105"/>
      <c r="F2"/>
    </row>
    <row r="3" spans="1:16" x14ac:dyDescent="0.25">
      <c r="A3" s="104" t="s">
        <v>107</v>
      </c>
      <c r="B3" s="105"/>
      <c r="C3" s="105"/>
      <c r="F3"/>
    </row>
    <row r="4" spans="1:16" x14ac:dyDescent="0.25">
      <c r="A4" s="106" t="s">
        <v>57</v>
      </c>
      <c r="B4" s="105"/>
      <c r="C4" s="105"/>
      <c r="F4"/>
    </row>
    <row r="5" spans="1:16" x14ac:dyDescent="0.25">
      <c r="A5" s="96" t="s">
        <v>113</v>
      </c>
      <c r="B5" s="97"/>
      <c r="C5" s="97"/>
      <c r="D5" s="97"/>
      <c r="E5" s="97"/>
      <c r="F5" s="97"/>
      <c r="G5" s="97"/>
      <c r="H5" s="97"/>
    </row>
    <row r="6" spans="1:16" x14ac:dyDescent="0.25">
      <c r="A6" s="108" t="s">
        <v>114</v>
      </c>
      <c r="B6" s="94"/>
      <c r="C6" s="94"/>
      <c r="D6" s="94"/>
      <c r="E6" s="94"/>
      <c r="F6" s="94"/>
      <c r="G6" s="94"/>
      <c r="H6" s="94"/>
    </row>
    <row r="7" spans="1:16" x14ac:dyDescent="0.25">
      <c r="A7" s="94"/>
      <c r="B7" s="94"/>
      <c r="C7" s="94"/>
      <c r="D7" s="94"/>
      <c r="E7" s="94"/>
      <c r="F7" s="94"/>
      <c r="G7" s="94"/>
      <c r="H7" s="94"/>
    </row>
    <row r="8" spans="1:16" x14ac:dyDescent="0.25">
      <c r="A8" s="9"/>
      <c r="B8" s="28"/>
      <c r="C8" s="28"/>
      <c r="D8" s="28"/>
      <c r="E8" s="29"/>
      <c r="F8" s="13"/>
      <c r="G8" s="29"/>
    </row>
    <row r="9" spans="1:16" x14ac:dyDescent="0.25">
      <c r="A9" s="103" t="s">
        <v>0</v>
      </c>
      <c r="B9" s="112"/>
      <c r="C9" s="112"/>
      <c r="D9" s="28"/>
    </row>
    <row r="10" spans="1:16" x14ac:dyDescent="0.25">
      <c r="C10" s="27" t="s">
        <v>4</v>
      </c>
      <c r="D10" s="2" t="s">
        <v>127</v>
      </c>
    </row>
    <row r="11" spans="1:16" x14ac:dyDescent="0.25">
      <c r="A11" s="95" t="s">
        <v>7</v>
      </c>
      <c r="B11" s="95"/>
      <c r="C11" s="95"/>
      <c r="D11" s="1">
        <v>12500000</v>
      </c>
    </row>
    <row r="12" spans="1:16" ht="15.75" thickBot="1" x14ac:dyDescent="0.3">
      <c r="A12" s="95" t="s">
        <v>1</v>
      </c>
      <c r="B12" s="95"/>
      <c r="C12" s="95"/>
      <c r="D12" s="1">
        <v>6000000</v>
      </c>
      <c r="E12" s="27"/>
      <c r="F12" s="27"/>
      <c r="G12" s="27"/>
      <c r="H12" s="10"/>
      <c r="I12" s="26"/>
      <c r="J12" s="26"/>
      <c r="K12" s="26"/>
      <c r="L12" s="26"/>
      <c r="M12" s="26"/>
      <c r="N12" s="26"/>
      <c r="O12" s="26"/>
      <c r="P12" s="26"/>
    </row>
    <row r="13" spans="1:16" ht="15.75" thickBot="1" x14ac:dyDescent="0.3">
      <c r="A13" s="95" t="s">
        <v>5</v>
      </c>
      <c r="B13" s="95"/>
      <c r="C13" s="95"/>
      <c r="D13" s="44">
        <f>(D12/D11)*1000</f>
        <v>480</v>
      </c>
      <c r="E13" s="74" t="s">
        <v>88</v>
      </c>
      <c r="F13" s="74" t="s">
        <v>58</v>
      </c>
      <c r="G13" s="75" t="s">
        <v>98</v>
      </c>
      <c r="I13" s="26"/>
      <c r="J13" s="26"/>
      <c r="K13" s="26"/>
      <c r="L13" s="26"/>
      <c r="M13" s="26"/>
      <c r="N13" s="26"/>
      <c r="O13" s="26"/>
      <c r="P13" s="26"/>
    </row>
    <row r="14" spans="1:16" ht="15.75" thickBot="1" x14ac:dyDescent="0.3">
      <c r="A14" s="109" t="s">
        <v>103</v>
      </c>
      <c r="B14" s="109"/>
      <c r="C14" s="109"/>
      <c r="D14" s="85">
        <v>0.01</v>
      </c>
      <c r="E14" s="76">
        <f>D14*1000</f>
        <v>10</v>
      </c>
      <c r="F14" s="77">
        <f>D14</f>
        <v>0.01</v>
      </c>
      <c r="G14" s="78">
        <f>F14*1000</f>
        <v>10</v>
      </c>
      <c r="I14" s="26"/>
      <c r="J14" s="26"/>
      <c r="K14" s="26"/>
      <c r="L14" s="26"/>
      <c r="M14" s="26"/>
      <c r="N14" s="26"/>
      <c r="O14" s="26"/>
      <c r="P14" s="26"/>
    </row>
    <row r="15" spans="1:16" x14ac:dyDescent="0.25">
      <c r="A15" s="95" t="s">
        <v>18</v>
      </c>
      <c r="B15" s="95"/>
      <c r="C15" s="95"/>
      <c r="D15" s="2">
        <v>2</v>
      </c>
      <c r="I15" s="26"/>
      <c r="J15" s="26"/>
      <c r="K15" s="26"/>
      <c r="L15" s="26"/>
      <c r="M15" s="26"/>
      <c r="N15" s="26"/>
      <c r="O15" s="26"/>
      <c r="P15" s="26"/>
    </row>
    <row r="16" spans="1:16" x14ac:dyDescent="0.25">
      <c r="A16" s="27"/>
      <c r="B16" s="27"/>
      <c r="C16" s="27"/>
      <c r="D16" s="6"/>
      <c r="I16" s="26"/>
      <c r="J16" s="26"/>
      <c r="K16" s="26"/>
      <c r="L16" s="26"/>
      <c r="M16" s="26"/>
      <c r="N16" s="26"/>
      <c r="O16" s="26"/>
      <c r="P16" s="26"/>
    </row>
    <row r="17" spans="1:16" x14ac:dyDescent="0.25">
      <c r="A17" s="102" t="s">
        <v>11</v>
      </c>
      <c r="B17" s="102"/>
      <c r="C17" s="102"/>
      <c r="D17" s="6"/>
      <c r="I17" s="26"/>
      <c r="J17" s="26"/>
      <c r="K17" s="26"/>
      <c r="L17" s="26"/>
      <c r="M17" s="26"/>
      <c r="N17" s="26"/>
      <c r="O17" s="26"/>
      <c r="P17" s="26"/>
    </row>
    <row r="18" spans="1:16" x14ac:dyDescent="0.25">
      <c r="A18" s="30"/>
      <c r="B18" s="30"/>
      <c r="C18" s="30"/>
      <c r="D18" s="6"/>
      <c r="I18" s="25"/>
      <c r="J18" s="25"/>
      <c r="K18" s="25"/>
      <c r="L18" s="25"/>
      <c r="M18" s="25"/>
      <c r="N18" s="25"/>
      <c r="O18" s="25"/>
      <c r="P18" s="25"/>
    </row>
    <row r="19" spans="1:16" x14ac:dyDescent="0.25">
      <c r="A19" t="s">
        <v>22</v>
      </c>
      <c r="B19" s="95" t="s">
        <v>6</v>
      </c>
      <c r="C19" s="95"/>
      <c r="D19" s="68">
        <f>IF(D15*D12&gt;12500000,"Need to scale up reagent volumes", D13*D15)</f>
        <v>960</v>
      </c>
      <c r="I19" s="25"/>
      <c r="J19" s="25"/>
      <c r="K19" s="25"/>
      <c r="L19" s="25"/>
      <c r="M19" s="25"/>
      <c r="N19" s="25"/>
      <c r="O19" s="25"/>
      <c r="P19" s="25"/>
    </row>
    <row r="20" spans="1:16" x14ac:dyDescent="0.25">
      <c r="A20" s="21">
        <v>1</v>
      </c>
      <c r="B20" s="101" t="s">
        <v>14</v>
      </c>
      <c r="C20" s="101"/>
      <c r="D20" s="101"/>
      <c r="E20" s="101"/>
      <c r="F20" s="101"/>
      <c r="G20" s="101"/>
      <c r="H20" s="101"/>
      <c r="I20" s="25"/>
      <c r="J20" s="25"/>
      <c r="K20" s="25"/>
      <c r="L20" s="25"/>
      <c r="M20" s="25"/>
      <c r="N20" s="25"/>
      <c r="O20" s="25"/>
      <c r="P20" s="25"/>
    </row>
    <row r="21" spans="1:16" x14ac:dyDescent="0.25">
      <c r="A21" s="21">
        <v>2</v>
      </c>
      <c r="B21" s="101" t="s">
        <v>106</v>
      </c>
      <c r="C21" s="101"/>
      <c r="D21" s="101"/>
      <c r="E21" s="101"/>
      <c r="F21" s="101"/>
      <c r="G21" s="101"/>
      <c r="H21" s="101"/>
      <c r="I21" s="25"/>
      <c r="J21" s="25"/>
      <c r="K21" s="25"/>
      <c r="L21" s="25"/>
      <c r="M21" s="25"/>
      <c r="N21" s="25"/>
      <c r="O21" s="25"/>
      <c r="P21" s="25"/>
    </row>
    <row r="22" spans="1:16" x14ac:dyDescent="0.25">
      <c r="A22" s="21">
        <v>3</v>
      </c>
      <c r="B22" s="93" t="s">
        <v>34</v>
      </c>
      <c r="C22" s="93"/>
      <c r="D22" s="93"/>
      <c r="E22" s="93"/>
      <c r="F22" s="93"/>
      <c r="G22" s="93"/>
      <c r="H22" s="93"/>
      <c r="I22" s="94"/>
      <c r="J22" s="25"/>
      <c r="K22" s="25"/>
      <c r="L22" s="25"/>
      <c r="M22" s="25"/>
      <c r="N22" s="25"/>
      <c r="O22" s="25"/>
      <c r="P22" s="25"/>
    </row>
    <row r="23" spans="1:16" x14ac:dyDescent="0.25">
      <c r="A23" s="21">
        <v>4</v>
      </c>
      <c r="B23" s="101" t="s">
        <v>109</v>
      </c>
      <c r="C23" s="101"/>
      <c r="D23" s="101"/>
      <c r="E23" s="101"/>
      <c r="F23" s="101"/>
      <c r="G23" s="101"/>
      <c r="H23" s="101"/>
      <c r="I23" s="25"/>
      <c r="J23" s="25"/>
      <c r="K23" s="25"/>
      <c r="L23" s="25"/>
      <c r="M23" s="25"/>
      <c r="N23" s="25"/>
      <c r="O23" s="25"/>
      <c r="P23" s="25"/>
    </row>
    <row r="24" spans="1:16" ht="14.45" customHeight="1" x14ac:dyDescent="0.25">
      <c r="A24" s="21">
        <v>5</v>
      </c>
      <c r="B24" s="93" t="s">
        <v>35</v>
      </c>
      <c r="C24" s="93"/>
      <c r="D24" s="93"/>
      <c r="E24" s="93"/>
      <c r="F24" s="93"/>
      <c r="G24" s="93"/>
      <c r="H24" s="93"/>
      <c r="I24" s="25"/>
      <c r="J24" s="25"/>
      <c r="K24" s="25"/>
      <c r="L24" s="25"/>
      <c r="M24" s="25"/>
      <c r="N24" s="25"/>
      <c r="O24" s="25"/>
      <c r="P24" s="25"/>
    </row>
    <row r="25" spans="1:16" x14ac:dyDescent="0.25">
      <c r="A25" s="21"/>
      <c r="B25" s="93"/>
      <c r="C25" s="93"/>
      <c r="D25" s="93"/>
      <c r="E25" s="93"/>
      <c r="F25" s="93"/>
      <c r="G25" s="93"/>
      <c r="H25" s="93"/>
      <c r="I25" s="25"/>
      <c r="J25" s="25"/>
      <c r="K25" s="25"/>
      <c r="L25" s="25"/>
      <c r="M25" s="25"/>
      <c r="N25" s="25"/>
      <c r="O25" s="25"/>
      <c r="P25" s="25"/>
    </row>
    <row r="26" spans="1:16" ht="14.45" customHeight="1" x14ac:dyDescent="0.25">
      <c r="A26" s="21">
        <v>6</v>
      </c>
      <c r="B26" s="93" t="s">
        <v>36</v>
      </c>
      <c r="C26" s="93"/>
      <c r="D26" s="93"/>
      <c r="E26" s="93"/>
      <c r="F26" s="93"/>
      <c r="G26" s="93"/>
      <c r="H26" s="93"/>
      <c r="I26" s="25"/>
      <c r="J26" s="25"/>
      <c r="K26" s="25"/>
      <c r="L26" s="25"/>
      <c r="M26" s="25"/>
      <c r="N26" s="25"/>
      <c r="O26" s="25"/>
      <c r="P26" s="25"/>
    </row>
    <row r="27" spans="1:16" ht="14.45" customHeight="1" x14ac:dyDescent="0.25">
      <c r="A27" s="21">
        <v>7</v>
      </c>
      <c r="B27" s="94" t="s">
        <v>115</v>
      </c>
      <c r="C27" s="94"/>
      <c r="D27" s="94"/>
      <c r="E27" s="94"/>
      <c r="F27" s="94"/>
      <c r="G27" s="94"/>
      <c r="H27" s="94"/>
      <c r="I27" s="25"/>
      <c r="J27" s="25"/>
      <c r="K27" s="25"/>
      <c r="L27" s="25"/>
      <c r="M27" s="25"/>
      <c r="N27" s="25"/>
      <c r="O27" s="25"/>
      <c r="P27" s="25"/>
    </row>
    <row r="28" spans="1:16" ht="14.45" customHeight="1" x14ac:dyDescent="0.25">
      <c r="A28" s="21">
        <v>8</v>
      </c>
      <c r="B28" s="93" t="s">
        <v>12</v>
      </c>
      <c r="C28" s="93"/>
      <c r="D28" s="93"/>
      <c r="E28" s="93"/>
      <c r="F28" s="93"/>
      <c r="G28" s="93"/>
      <c r="H28" s="93"/>
      <c r="I28" s="25"/>
      <c r="J28" s="25"/>
      <c r="K28" s="25"/>
      <c r="L28" s="25"/>
      <c r="M28" s="25"/>
      <c r="N28" s="25"/>
      <c r="O28" s="25"/>
      <c r="P28" s="25"/>
    </row>
    <row r="29" spans="1:16" x14ac:dyDescent="0.25">
      <c r="A29" s="21">
        <v>9</v>
      </c>
      <c r="B29" s="93" t="s">
        <v>26</v>
      </c>
      <c r="C29" s="94"/>
      <c r="D29" s="94"/>
      <c r="E29" s="94"/>
      <c r="F29" s="94"/>
      <c r="G29" s="94"/>
      <c r="H29" s="94"/>
      <c r="I29" s="25"/>
      <c r="J29" s="25"/>
      <c r="K29" s="25"/>
      <c r="L29" s="25"/>
      <c r="M29" s="25"/>
      <c r="N29" s="25"/>
      <c r="O29" s="25"/>
      <c r="P29" s="25"/>
    </row>
    <row r="30" spans="1:16" x14ac:dyDescent="0.25">
      <c r="A30" s="21">
        <v>10</v>
      </c>
      <c r="B30" s="93" t="s">
        <v>13</v>
      </c>
      <c r="C30" s="94"/>
      <c r="D30" s="94"/>
      <c r="E30" s="94"/>
      <c r="F30" s="94"/>
      <c r="G30" s="94"/>
      <c r="H30" s="94"/>
      <c r="I30" s="25"/>
      <c r="J30" s="25"/>
      <c r="K30" s="25"/>
      <c r="L30" s="25"/>
      <c r="M30" s="25"/>
      <c r="N30" s="25"/>
      <c r="O30" s="25"/>
      <c r="P30" s="25"/>
    </row>
    <row r="31" spans="1:16" x14ac:dyDescent="0.25">
      <c r="A31" s="21"/>
      <c r="B31" s="94"/>
      <c r="C31" s="94"/>
      <c r="D31" s="94"/>
      <c r="E31" s="94"/>
      <c r="F31" s="94"/>
      <c r="G31" s="94"/>
      <c r="H31" s="94"/>
      <c r="I31" s="25"/>
      <c r="J31" s="25"/>
      <c r="K31" s="25"/>
      <c r="L31" s="25"/>
      <c r="M31" s="25"/>
      <c r="N31" s="25"/>
      <c r="O31" s="25"/>
      <c r="P31" s="25"/>
    </row>
    <row r="32" spans="1:16" x14ac:dyDescent="0.25">
      <c r="A32" s="21">
        <v>11</v>
      </c>
      <c r="B32" s="93" t="s">
        <v>37</v>
      </c>
      <c r="C32" s="94"/>
      <c r="D32" s="94"/>
      <c r="E32" s="94"/>
      <c r="F32" s="94"/>
      <c r="G32" s="94"/>
      <c r="H32" s="94"/>
      <c r="I32" s="25"/>
      <c r="J32" s="25"/>
      <c r="K32" s="25"/>
      <c r="L32" s="25"/>
      <c r="M32" s="25"/>
      <c r="N32" s="25"/>
      <c r="O32" s="25"/>
      <c r="P32" s="25"/>
    </row>
    <row r="33" spans="1:16" x14ac:dyDescent="0.25">
      <c r="A33" s="21"/>
      <c r="B33" s="94"/>
      <c r="C33" s="94"/>
      <c r="D33" s="94"/>
      <c r="E33" s="94"/>
      <c r="F33" s="94"/>
      <c r="G33" s="94"/>
      <c r="H33" s="94"/>
      <c r="I33" s="25"/>
      <c r="J33" s="25"/>
      <c r="K33" s="25"/>
      <c r="L33" s="25"/>
      <c r="M33" s="25"/>
      <c r="N33" s="25"/>
      <c r="O33" s="25"/>
      <c r="P33" s="25"/>
    </row>
    <row r="34" spans="1:16" x14ac:dyDescent="0.25">
      <c r="A34" s="27">
        <v>12</v>
      </c>
      <c r="B34" s="94" t="s">
        <v>28</v>
      </c>
      <c r="C34" s="94"/>
      <c r="D34" s="94"/>
      <c r="E34" s="94"/>
      <c r="F34" s="94"/>
      <c r="G34" s="94"/>
      <c r="H34" s="94"/>
      <c r="I34" s="25"/>
      <c r="J34" s="25"/>
      <c r="K34" s="25"/>
      <c r="L34" s="25"/>
      <c r="M34" s="25"/>
      <c r="N34" s="25"/>
      <c r="O34" s="25"/>
      <c r="P34" s="25"/>
    </row>
    <row r="35" spans="1:16" x14ac:dyDescent="0.25">
      <c r="A35" s="27">
        <v>13</v>
      </c>
      <c r="B35" s="94" t="s">
        <v>29</v>
      </c>
      <c r="C35" s="94"/>
      <c r="D35" s="94"/>
      <c r="E35" s="94"/>
      <c r="F35" s="94"/>
      <c r="G35" s="94"/>
      <c r="H35" s="94"/>
      <c r="I35" s="25"/>
      <c r="J35" s="25"/>
      <c r="K35" s="25"/>
      <c r="L35" s="25"/>
      <c r="M35" s="25"/>
      <c r="N35" s="25"/>
      <c r="O35" s="25"/>
      <c r="P35" s="25"/>
    </row>
    <row r="36" spans="1:16" x14ac:dyDescent="0.25">
      <c r="A36" s="27"/>
      <c r="B36" s="94"/>
      <c r="C36" s="94"/>
      <c r="D36" s="94"/>
      <c r="E36" s="94"/>
      <c r="F36" s="94"/>
      <c r="G36" s="94"/>
      <c r="H36" s="94"/>
      <c r="I36" s="25"/>
      <c r="J36" s="25"/>
      <c r="K36" s="25"/>
      <c r="L36" s="25"/>
      <c r="M36" s="25"/>
      <c r="N36" s="25"/>
      <c r="O36" s="25"/>
      <c r="P36" s="25"/>
    </row>
    <row r="37" spans="1:16" x14ac:dyDescent="0.25">
      <c r="A37" s="27">
        <v>14</v>
      </c>
      <c r="B37" s="95" t="s">
        <v>16</v>
      </c>
      <c r="C37" s="95"/>
      <c r="D37" s="38">
        <f>D13*D15</f>
        <v>960</v>
      </c>
      <c r="F37" s="25"/>
      <c r="G37" s="25"/>
      <c r="H37" s="25"/>
      <c r="I37" s="25"/>
      <c r="J37" s="25"/>
      <c r="K37" s="25"/>
      <c r="L37" s="25"/>
      <c r="M37" s="25"/>
      <c r="N37" s="25"/>
      <c r="O37" s="25"/>
      <c r="P37" s="25"/>
    </row>
    <row r="38" spans="1:16" x14ac:dyDescent="0.25">
      <c r="A38" s="27"/>
      <c r="B38" s="94" t="s">
        <v>19</v>
      </c>
      <c r="C38" s="94"/>
      <c r="D38" s="94"/>
      <c r="E38" s="94"/>
      <c r="F38" s="25"/>
      <c r="G38" s="25"/>
      <c r="H38" s="25"/>
      <c r="I38" s="25"/>
      <c r="J38" s="25"/>
      <c r="K38" s="25"/>
      <c r="L38" s="25"/>
      <c r="M38" s="25"/>
      <c r="N38" s="25"/>
      <c r="O38" s="25"/>
      <c r="P38" s="25"/>
    </row>
    <row r="39" spans="1:16" ht="15.6" customHeight="1" x14ac:dyDescent="0.25">
      <c r="A39" s="27"/>
      <c r="B39" s="94"/>
      <c r="C39" s="94"/>
      <c r="D39" s="94"/>
      <c r="E39" s="94"/>
      <c r="M39" s="25"/>
      <c r="N39" s="25"/>
      <c r="O39" s="25"/>
    </row>
    <row r="40" spans="1:16" ht="15.6" customHeight="1" x14ac:dyDescent="0.25">
      <c r="A40" s="27"/>
      <c r="B40" s="25"/>
      <c r="C40" s="25"/>
      <c r="D40" s="25"/>
      <c r="E40" s="25"/>
      <c r="M40" s="25"/>
      <c r="N40" s="25"/>
      <c r="O40" s="25"/>
    </row>
    <row r="41" spans="1:16" ht="15.75" thickBot="1" x14ac:dyDescent="0.3">
      <c r="A41" s="27" t="s">
        <v>23</v>
      </c>
      <c r="B41" s="103" t="s">
        <v>15</v>
      </c>
      <c r="C41" s="103"/>
      <c r="D41" s="103"/>
      <c r="M41" s="25"/>
      <c r="N41" s="25"/>
      <c r="O41" s="25"/>
    </row>
    <row r="42" spans="1:16" ht="42.6" customHeight="1" thickBot="1" x14ac:dyDescent="0.3">
      <c r="A42" s="98" t="s">
        <v>8</v>
      </c>
      <c r="B42" s="99"/>
      <c r="C42" s="99"/>
      <c r="D42" s="100"/>
      <c r="E42" s="12" t="s">
        <v>3</v>
      </c>
      <c r="F42" s="14"/>
    </row>
    <row r="43" spans="1:16" ht="15.75" thickBot="1" x14ac:dyDescent="0.3">
      <c r="A43" s="95" t="s">
        <v>87</v>
      </c>
      <c r="B43" s="95"/>
      <c r="C43" s="95"/>
      <c r="D43" s="44">
        <f>D$12/1000000</f>
        <v>6</v>
      </c>
      <c r="E43" s="2">
        <v>1</v>
      </c>
    </row>
    <row r="44" spans="1:16" ht="16.5" thickTop="1" thickBot="1" x14ac:dyDescent="0.3">
      <c r="A44" s="73"/>
      <c r="B44" s="73"/>
      <c r="C44" s="73" t="s">
        <v>9</v>
      </c>
      <c r="D44" s="39">
        <f>D$37/D$15</f>
        <v>480</v>
      </c>
      <c r="E44" s="80" t="s">
        <v>99</v>
      </c>
      <c r="F44" s="80" t="s">
        <v>100</v>
      </c>
      <c r="G44" s="81" t="s">
        <v>101</v>
      </c>
    </row>
    <row r="45" spans="1:16" ht="15.75" thickTop="1" x14ac:dyDescent="0.25">
      <c r="A45" s="95" t="s">
        <v>104</v>
      </c>
      <c r="B45" s="95"/>
      <c r="C45" s="95"/>
      <c r="D45" s="72">
        <v>0.01</v>
      </c>
      <c r="E45" s="44">
        <f>F45*1000</f>
        <v>10</v>
      </c>
      <c r="F45" s="83">
        <f>G45*1000</f>
        <v>0.01</v>
      </c>
      <c r="G45" s="82">
        <f>D45/1000</f>
        <v>1.0000000000000001E-5</v>
      </c>
    </row>
    <row r="46" spans="1:16" x14ac:dyDescent="0.25">
      <c r="A46" s="95" t="s">
        <v>2</v>
      </c>
      <c r="B46" s="95"/>
      <c r="C46" s="95"/>
      <c r="D46" s="39">
        <f>D43*D45/D$14</f>
        <v>6</v>
      </c>
      <c r="E46" s="10"/>
    </row>
    <row r="47" spans="1:16" x14ac:dyDescent="0.25">
      <c r="A47" s="95" t="s">
        <v>30</v>
      </c>
      <c r="B47" s="95"/>
      <c r="C47" s="95"/>
      <c r="D47" s="40">
        <f>500-D46-D44</f>
        <v>14</v>
      </c>
      <c r="E47" s="73"/>
      <c r="F47" s="15"/>
    </row>
    <row r="48" spans="1:16" ht="15.75" thickBot="1" x14ac:dyDescent="0.3">
      <c r="A48" s="86"/>
      <c r="B48" s="86"/>
      <c r="C48" s="87" t="s">
        <v>17</v>
      </c>
      <c r="D48" s="88">
        <f>D44+D46+D47</f>
        <v>500</v>
      </c>
      <c r="E48" s="86"/>
      <c r="F48" s="89"/>
      <c r="G48" s="86"/>
    </row>
    <row r="49" spans="1:8" ht="16.5" thickTop="1" thickBot="1" x14ac:dyDescent="0.3">
      <c r="A49" s="95" t="s">
        <v>87</v>
      </c>
      <c r="B49" s="95"/>
      <c r="C49" s="95"/>
      <c r="D49" s="44">
        <f>D$12/1000000</f>
        <v>6</v>
      </c>
      <c r="E49" s="2">
        <v>2</v>
      </c>
    </row>
    <row r="50" spans="1:8" ht="16.5" thickTop="1" thickBot="1" x14ac:dyDescent="0.3">
      <c r="A50" s="73"/>
      <c r="B50" s="73"/>
      <c r="C50" s="73" t="s">
        <v>9</v>
      </c>
      <c r="D50" s="39">
        <f>D$37/D$15</f>
        <v>480</v>
      </c>
      <c r="E50" s="80" t="s">
        <v>99</v>
      </c>
      <c r="F50" s="80" t="s">
        <v>100</v>
      </c>
      <c r="G50" s="81" t="s">
        <v>101</v>
      </c>
      <c r="H50" s="10"/>
    </row>
    <row r="51" spans="1:8" ht="15.75" thickTop="1" x14ac:dyDescent="0.25">
      <c r="A51" s="95" t="s">
        <v>104</v>
      </c>
      <c r="B51" s="95"/>
      <c r="C51" s="95"/>
      <c r="D51" s="48">
        <v>1E-3</v>
      </c>
      <c r="E51" s="44">
        <f>F51*1000</f>
        <v>1</v>
      </c>
      <c r="F51" s="83">
        <f>G51*1000</f>
        <v>1E-3</v>
      </c>
      <c r="G51" s="82">
        <f>D51/1000</f>
        <v>9.9999999999999995E-7</v>
      </c>
    </row>
    <row r="52" spans="1:8" x14ac:dyDescent="0.25">
      <c r="A52" s="95" t="s">
        <v>2</v>
      </c>
      <c r="B52" s="95"/>
      <c r="C52" s="95"/>
      <c r="D52" s="39">
        <f>D49*D51/D$14</f>
        <v>0.6</v>
      </c>
      <c r="E52" s="10"/>
    </row>
    <row r="53" spans="1:8" x14ac:dyDescent="0.25">
      <c r="A53" s="95" t="s">
        <v>30</v>
      </c>
      <c r="B53" s="95"/>
      <c r="C53" s="95"/>
      <c r="D53" s="40">
        <f>500-D52-D50</f>
        <v>19.399999999999977</v>
      </c>
      <c r="E53" s="73"/>
      <c r="F53" s="15"/>
    </row>
    <row r="54" spans="1:8" ht="15.75" thickBot="1" x14ac:dyDescent="0.3">
      <c r="A54" s="86"/>
      <c r="B54" s="86"/>
      <c r="C54" s="87" t="s">
        <v>17</v>
      </c>
      <c r="D54" s="88">
        <f>D50+D52+D53</f>
        <v>500</v>
      </c>
      <c r="E54" s="86"/>
      <c r="F54" s="89"/>
      <c r="G54" s="86"/>
    </row>
    <row r="55" spans="1:8" ht="15.75" thickTop="1" x14ac:dyDescent="0.25"/>
    <row r="56" spans="1:8" x14ac:dyDescent="0.25">
      <c r="A56">
        <v>20</v>
      </c>
      <c r="B56" s="97" t="s">
        <v>20</v>
      </c>
      <c r="C56" s="97"/>
      <c r="D56" s="97"/>
      <c r="E56" s="97"/>
    </row>
    <row r="57" spans="1:8" x14ac:dyDescent="0.25">
      <c r="A57">
        <v>21</v>
      </c>
      <c r="B57" s="94" t="s">
        <v>26</v>
      </c>
      <c r="C57" s="94"/>
      <c r="D57" s="94"/>
      <c r="E57" s="94"/>
    </row>
    <row r="58" spans="1:8" x14ac:dyDescent="0.25">
      <c r="B58" s="94"/>
      <c r="C58" s="94"/>
      <c r="D58" s="94"/>
      <c r="E58" s="94"/>
    </row>
    <row r="59" spans="1:8" x14ac:dyDescent="0.25">
      <c r="A59">
        <v>22</v>
      </c>
      <c r="B59" s="94" t="s">
        <v>13</v>
      </c>
      <c r="C59" s="94"/>
      <c r="D59" s="94"/>
      <c r="E59" s="94"/>
    </row>
    <row r="60" spans="1:8" x14ac:dyDescent="0.25">
      <c r="B60" s="94"/>
      <c r="C60" s="94"/>
      <c r="D60" s="94"/>
      <c r="E60" s="94"/>
    </row>
    <row r="61" spans="1:8" x14ac:dyDescent="0.25">
      <c r="A61">
        <v>23</v>
      </c>
      <c r="B61" s="94" t="s">
        <v>38</v>
      </c>
      <c r="C61" s="94"/>
      <c r="D61" s="94"/>
      <c r="E61" s="94"/>
    </row>
    <row r="62" spans="1:8" x14ac:dyDescent="0.25">
      <c r="B62" s="94"/>
      <c r="C62" s="94"/>
      <c r="D62" s="94"/>
      <c r="E62" s="94"/>
    </row>
    <row r="63" spans="1:8" x14ac:dyDescent="0.25">
      <c r="B63" s="94"/>
      <c r="C63" s="94"/>
      <c r="D63" s="94"/>
      <c r="E63" s="94"/>
    </row>
    <row r="64" spans="1:8" x14ac:dyDescent="0.25">
      <c r="A64">
        <v>24</v>
      </c>
      <c r="B64" s="94" t="s">
        <v>21</v>
      </c>
      <c r="C64" s="94"/>
      <c r="D64" s="94"/>
      <c r="E64" s="94"/>
    </row>
    <row r="65" spans="1:6" x14ac:dyDescent="0.25">
      <c r="B65" s="94"/>
      <c r="C65" s="94"/>
      <c r="D65" s="94"/>
      <c r="E65" s="94"/>
      <c r="F65"/>
    </row>
    <row r="66" spans="1:6" x14ac:dyDescent="0.25">
      <c r="B66" s="94"/>
      <c r="C66" s="94"/>
      <c r="D66" s="94"/>
      <c r="E66" s="94"/>
      <c r="F66"/>
    </row>
    <row r="67" spans="1:6" x14ac:dyDescent="0.25">
      <c r="A67">
        <v>25</v>
      </c>
      <c r="B67" s="94" t="s">
        <v>26</v>
      </c>
      <c r="C67" s="94"/>
      <c r="D67" s="94"/>
      <c r="E67" s="94"/>
      <c r="F67"/>
    </row>
    <row r="68" spans="1:6" x14ac:dyDescent="0.25">
      <c r="B68" s="94"/>
      <c r="C68" s="94"/>
      <c r="D68" s="94"/>
      <c r="E68" s="94"/>
      <c r="F68"/>
    </row>
    <row r="69" spans="1:6" x14ac:dyDescent="0.25">
      <c r="A69">
        <v>26</v>
      </c>
      <c r="B69" s="94" t="s">
        <v>13</v>
      </c>
      <c r="C69" s="94"/>
      <c r="D69" s="94"/>
      <c r="E69" s="94"/>
      <c r="F69"/>
    </row>
    <row r="70" spans="1:6" x14ac:dyDescent="0.25">
      <c r="B70" s="94"/>
      <c r="C70" s="94"/>
      <c r="D70" s="94"/>
      <c r="E70" s="94"/>
      <c r="F70"/>
    </row>
    <row r="71" spans="1:6" x14ac:dyDescent="0.25">
      <c r="A71">
        <v>27</v>
      </c>
      <c r="B71" s="94" t="s">
        <v>39</v>
      </c>
      <c r="C71" s="94"/>
      <c r="D71" s="94"/>
      <c r="E71" s="94"/>
      <c r="F71"/>
    </row>
    <row r="72" spans="1:6" x14ac:dyDescent="0.25">
      <c r="B72" s="94"/>
      <c r="C72" s="94"/>
      <c r="D72" s="94"/>
      <c r="E72" s="94"/>
      <c r="F72"/>
    </row>
    <row r="73" spans="1:6" x14ac:dyDescent="0.25">
      <c r="B73" s="94"/>
      <c r="C73" s="94"/>
      <c r="D73" s="94"/>
      <c r="E73" s="94"/>
      <c r="F73"/>
    </row>
    <row r="74" spans="1:6" ht="29.45" customHeight="1" x14ac:dyDescent="0.25">
      <c r="A74" s="37">
        <v>28</v>
      </c>
      <c r="B74" s="94" t="s">
        <v>40</v>
      </c>
      <c r="C74" s="94"/>
      <c r="D74" s="94"/>
      <c r="E74" s="94"/>
      <c r="F74"/>
    </row>
    <row r="75" spans="1:6" ht="14.45" customHeight="1" x14ac:dyDescent="0.25">
      <c r="A75">
        <v>29</v>
      </c>
      <c r="B75" s="94" t="s">
        <v>48</v>
      </c>
      <c r="C75" s="94"/>
      <c r="D75" s="94"/>
      <c r="E75" s="94"/>
      <c r="F75"/>
    </row>
    <row r="76" spans="1:6" x14ac:dyDescent="0.25">
      <c r="B76" s="94"/>
      <c r="C76" s="94"/>
      <c r="D76" s="94"/>
      <c r="E76" s="94"/>
      <c r="F76"/>
    </row>
    <row r="77" spans="1:6" x14ac:dyDescent="0.25">
      <c r="A77">
        <v>30</v>
      </c>
      <c r="B77" s="94" t="s">
        <v>111</v>
      </c>
      <c r="C77" s="94"/>
      <c r="D77" s="94"/>
      <c r="E77" s="94"/>
      <c r="F77"/>
    </row>
    <row r="78" spans="1:6" x14ac:dyDescent="0.25">
      <c r="B78" s="94"/>
      <c r="C78" s="94"/>
      <c r="D78" s="94"/>
      <c r="E78" s="94"/>
      <c r="F78"/>
    </row>
    <row r="79" spans="1:6" x14ac:dyDescent="0.25">
      <c r="A79">
        <v>31</v>
      </c>
      <c r="B79" s="97" t="s">
        <v>24</v>
      </c>
      <c r="C79" s="97"/>
      <c r="D79" s="97"/>
      <c r="E79" s="97"/>
      <c r="F79"/>
    </row>
  </sheetData>
  <mergeCells count="50">
    <mergeCell ref="A2:C2"/>
    <mergeCell ref="A4:C4"/>
    <mergeCell ref="A12:C12"/>
    <mergeCell ref="A5:H5"/>
    <mergeCell ref="A6:H7"/>
    <mergeCell ref="A9:C9"/>
    <mergeCell ref="A11:C11"/>
    <mergeCell ref="A3:C3"/>
    <mergeCell ref="B26:H26"/>
    <mergeCell ref="A13:C13"/>
    <mergeCell ref="A14:C14"/>
    <mergeCell ref="A15:C15"/>
    <mergeCell ref="A17:C17"/>
    <mergeCell ref="B19:C19"/>
    <mergeCell ref="B20:H20"/>
    <mergeCell ref="B21:H21"/>
    <mergeCell ref="B23:H23"/>
    <mergeCell ref="B24:H25"/>
    <mergeCell ref="B22:I22"/>
    <mergeCell ref="A43:C43"/>
    <mergeCell ref="B27:H27"/>
    <mergeCell ref="B28:H28"/>
    <mergeCell ref="B29:H29"/>
    <mergeCell ref="B30:H31"/>
    <mergeCell ref="B32:H33"/>
    <mergeCell ref="B34:H34"/>
    <mergeCell ref="B35:H36"/>
    <mergeCell ref="B37:C37"/>
    <mergeCell ref="B38:E39"/>
    <mergeCell ref="B41:D41"/>
    <mergeCell ref="A42:D42"/>
    <mergeCell ref="A45:C45"/>
    <mergeCell ref="A46:C46"/>
    <mergeCell ref="A47:C47"/>
    <mergeCell ref="A49:C49"/>
    <mergeCell ref="A51:C51"/>
    <mergeCell ref="A52:C52"/>
    <mergeCell ref="A53:C53"/>
    <mergeCell ref="B64:E66"/>
    <mergeCell ref="B56:E56"/>
    <mergeCell ref="B57:E58"/>
    <mergeCell ref="B59:E60"/>
    <mergeCell ref="B61:E63"/>
    <mergeCell ref="B79:E79"/>
    <mergeCell ref="B67:E68"/>
    <mergeCell ref="B69:E70"/>
    <mergeCell ref="B71:E73"/>
    <mergeCell ref="B74:E74"/>
    <mergeCell ref="B75:E76"/>
    <mergeCell ref="B77:E78"/>
  </mergeCell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
  <sheetViews>
    <sheetView zoomScale="90" zoomScaleNormal="90" workbookViewId="0">
      <selection activeCell="D10" sqref="D10"/>
    </sheetView>
  </sheetViews>
  <sheetFormatPr defaultRowHeight="15" x14ac:dyDescent="0.25"/>
  <cols>
    <col min="1" max="1" width="7.28515625" customWidth="1"/>
    <col min="3" max="3" width="29.7109375" customWidth="1"/>
    <col min="4" max="4" width="13.7109375" customWidth="1"/>
    <col min="5" max="5" width="14" customWidth="1"/>
    <col min="6" max="6" width="20.5703125" style="10" bestFit="1" customWidth="1"/>
    <col min="7" max="7" width="10.85546875" bestFit="1" customWidth="1"/>
    <col min="8" max="8" width="24.85546875" customWidth="1"/>
    <col min="9" max="9" width="24.140625" customWidth="1"/>
    <col min="10" max="10" width="18" customWidth="1"/>
    <col min="11" max="11" width="20.7109375" customWidth="1"/>
    <col min="12" max="12" width="13" customWidth="1"/>
  </cols>
  <sheetData>
    <row r="1" spans="1:16" x14ac:dyDescent="0.25">
      <c r="A1" t="s">
        <v>10</v>
      </c>
    </row>
    <row r="2" spans="1:16" x14ac:dyDescent="0.25">
      <c r="A2" s="107" t="s">
        <v>56</v>
      </c>
      <c r="B2" s="105"/>
      <c r="C2" s="105"/>
      <c r="F2"/>
    </row>
    <row r="3" spans="1:16" x14ac:dyDescent="0.25">
      <c r="A3" s="104" t="s">
        <v>107</v>
      </c>
      <c r="B3" s="105"/>
      <c r="C3" s="105"/>
      <c r="F3"/>
    </row>
    <row r="4" spans="1:16" x14ac:dyDescent="0.25">
      <c r="A4" s="106" t="s">
        <v>57</v>
      </c>
      <c r="B4" s="105"/>
      <c r="C4" s="105"/>
      <c r="F4"/>
    </row>
    <row r="5" spans="1:16" x14ac:dyDescent="0.25">
      <c r="A5" s="96" t="s">
        <v>116</v>
      </c>
      <c r="B5" s="97"/>
      <c r="C5" s="97"/>
      <c r="D5" s="97"/>
      <c r="E5" s="97"/>
      <c r="F5" s="97"/>
      <c r="G5" s="97"/>
      <c r="H5" s="97"/>
    </row>
    <row r="6" spans="1:16" x14ac:dyDescent="0.25">
      <c r="A6" s="108" t="s">
        <v>117</v>
      </c>
      <c r="B6" s="94"/>
      <c r="C6" s="94"/>
      <c r="D6" s="94"/>
      <c r="E6" s="94"/>
      <c r="F6" s="94"/>
      <c r="G6" s="94"/>
      <c r="H6" s="94"/>
    </row>
    <row r="7" spans="1:16" x14ac:dyDescent="0.25">
      <c r="A7" s="94"/>
      <c r="B7" s="94"/>
      <c r="C7" s="94"/>
      <c r="D7" s="94"/>
      <c r="E7" s="94"/>
      <c r="F7" s="94"/>
      <c r="G7" s="94"/>
      <c r="H7" s="94"/>
    </row>
    <row r="8" spans="1:16" x14ac:dyDescent="0.25">
      <c r="A8" s="9"/>
      <c r="B8" s="34"/>
      <c r="C8" s="34"/>
      <c r="D8" s="34"/>
      <c r="E8" s="35"/>
      <c r="F8" s="13"/>
      <c r="G8" s="35"/>
    </row>
    <row r="9" spans="1:16" x14ac:dyDescent="0.25">
      <c r="A9" s="103" t="s">
        <v>0</v>
      </c>
      <c r="B9" s="112"/>
      <c r="C9" s="112"/>
      <c r="D9" s="34"/>
    </row>
    <row r="10" spans="1:16" x14ac:dyDescent="0.25">
      <c r="C10" s="33" t="s">
        <v>4</v>
      </c>
      <c r="D10" s="2" t="s">
        <v>127</v>
      </c>
    </row>
    <row r="11" spans="1:16" x14ac:dyDescent="0.25">
      <c r="A11" s="95" t="s">
        <v>7</v>
      </c>
      <c r="B11" s="95"/>
      <c r="C11" s="95"/>
      <c r="D11" s="1">
        <v>12500000</v>
      </c>
      <c r="E11" s="2">
        <v>1</v>
      </c>
      <c r="F11" s="45" t="s">
        <v>96</v>
      </c>
    </row>
    <row r="12" spans="1:16" ht="15.75" thickBot="1" x14ac:dyDescent="0.3">
      <c r="A12" s="95" t="s">
        <v>1</v>
      </c>
      <c r="B12" s="95"/>
      <c r="C12" s="95"/>
      <c r="D12" s="1">
        <v>20000000</v>
      </c>
      <c r="E12" s="33"/>
      <c r="F12" s="33"/>
      <c r="G12" s="33"/>
      <c r="H12" s="10"/>
      <c r="I12" s="32"/>
      <c r="J12" s="32"/>
      <c r="K12" s="32"/>
      <c r="L12" s="32"/>
      <c r="M12" s="32"/>
      <c r="N12" s="32"/>
      <c r="O12" s="32"/>
      <c r="P12" s="32"/>
    </row>
    <row r="13" spans="1:16" ht="15.75" thickBot="1" x14ac:dyDescent="0.3">
      <c r="A13" s="95" t="s">
        <v>5</v>
      </c>
      <c r="B13" s="95"/>
      <c r="C13" s="95"/>
      <c r="D13" s="44">
        <f>(D12/D11)*1000</f>
        <v>1600</v>
      </c>
      <c r="E13" s="74" t="s">
        <v>88</v>
      </c>
      <c r="F13" s="74" t="s">
        <v>58</v>
      </c>
      <c r="G13" s="75" t="s">
        <v>98</v>
      </c>
      <c r="I13" s="32"/>
      <c r="J13" s="32"/>
      <c r="K13" s="32"/>
      <c r="L13" s="32"/>
      <c r="M13" s="32"/>
      <c r="N13" s="32"/>
      <c r="O13" s="32"/>
      <c r="P13" s="32"/>
    </row>
    <row r="14" spans="1:16" ht="15.75" thickBot="1" x14ac:dyDescent="0.3">
      <c r="A14" s="109" t="s">
        <v>103</v>
      </c>
      <c r="B14" s="109"/>
      <c r="C14" s="109"/>
      <c r="D14" s="85">
        <v>0.01</v>
      </c>
      <c r="E14" s="76">
        <f>D14*1000</f>
        <v>10</v>
      </c>
      <c r="F14" s="77">
        <f>D14</f>
        <v>0.01</v>
      </c>
      <c r="G14" s="78">
        <f>F14*1000</f>
        <v>10</v>
      </c>
      <c r="I14" s="32"/>
      <c r="J14" s="32"/>
      <c r="K14" s="32"/>
      <c r="L14" s="32"/>
      <c r="M14" s="32"/>
      <c r="N14" s="32"/>
      <c r="O14" s="32"/>
      <c r="P14" s="32"/>
    </row>
    <row r="15" spans="1:16" x14ac:dyDescent="0.25">
      <c r="A15" s="95" t="s">
        <v>18</v>
      </c>
      <c r="B15" s="95"/>
      <c r="C15" s="95"/>
      <c r="D15" s="2">
        <v>2</v>
      </c>
      <c r="I15" s="32"/>
      <c r="J15" s="32"/>
      <c r="K15" s="32"/>
      <c r="L15" s="32"/>
      <c r="M15" s="32"/>
      <c r="N15" s="32"/>
      <c r="O15" s="32"/>
      <c r="P15" s="32"/>
    </row>
    <row r="16" spans="1:16" x14ac:dyDescent="0.25">
      <c r="A16" s="33"/>
      <c r="B16" s="33"/>
      <c r="C16" s="33"/>
      <c r="D16" s="6"/>
      <c r="I16" s="32"/>
      <c r="J16" s="32"/>
      <c r="K16" s="32"/>
      <c r="L16" s="32"/>
      <c r="M16" s="32"/>
      <c r="N16" s="32"/>
      <c r="O16" s="32"/>
      <c r="P16" s="32"/>
    </row>
    <row r="17" spans="1:16" x14ac:dyDescent="0.25">
      <c r="A17" s="102" t="s">
        <v>11</v>
      </c>
      <c r="B17" s="102"/>
      <c r="C17" s="102"/>
      <c r="D17" s="6"/>
      <c r="I17" s="32"/>
      <c r="J17" s="32"/>
      <c r="K17" s="32"/>
      <c r="L17" s="32"/>
      <c r="M17" s="32"/>
      <c r="N17" s="32"/>
      <c r="O17" s="32"/>
      <c r="P17" s="32"/>
    </row>
    <row r="18" spans="1:16" x14ac:dyDescent="0.25">
      <c r="A18" s="36"/>
      <c r="B18" s="36"/>
      <c r="C18" s="36"/>
      <c r="D18" s="6"/>
      <c r="I18" s="31"/>
      <c r="J18" s="31"/>
      <c r="K18" s="31"/>
      <c r="L18" s="31"/>
      <c r="M18" s="31"/>
      <c r="N18" s="31"/>
      <c r="O18" s="31"/>
      <c r="P18" s="31"/>
    </row>
    <row r="19" spans="1:16" x14ac:dyDescent="0.25">
      <c r="A19" t="s">
        <v>22</v>
      </c>
      <c r="B19" s="95" t="s">
        <v>6</v>
      </c>
      <c r="C19" s="95"/>
      <c r="D19" s="69">
        <f>IF(D15*D12&gt;50000000,"Need to scale up reagent volumes", D13*D15)</f>
        <v>3200</v>
      </c>
      <c r="E19" s="42">
        <f>D19/(E11*1000)</f>
        <v>3.2</v>
      </c>
      <c r="F19" s="45" t="s">
        <v>97</v>
      </c>
      <c r="I19" s="31"/>
      <c r="J19" s="31"/>
      <c r="K19" s="31"/>
      <c r="L19" s="31"/>
      <c r="M19" s="31"/>
      <c r="N19" s="31"/>
      <c r="O19" s="31"/>
      <c r="P19" s="31"/>
    </row>
    <row r="20" spans="1:16" x14ac:dyDescent="0.25">
      <c r="A20" s="21">
        <v>1</v>
      </c>
      <c r="B20" s="101" t="s">
        <v>14</v>
      </c>
      <c r="C20" s="101"/>
      <c r="D20" s="101"/>
      <c r="E20" s="101"/>
      <c r="F20" s="101"/>
      <c r="G20" s="101"/>
      <c r="H20" s="101"/>
      <c r="I20" s="31"/>
      <c r="J20" s="31"/>
      <c r="K20" s="31"/>
      <c r="L20" s="31"/>
      <c r="M20" s="31"/>
      <c r="N20" s="31"/>
      <c r="O20" s="31"/>
      <c r="P20" s="31"/>
    </row>
    <row r="21" spans="1:16" x14ac:dyDescent="0.25">
      <c r="A21" s="21">
        <v>2</v>
      </c>
      <c r="B21" s="101" t="s">
        <v>106</v>
      </c>
      <c r="C21" s="101"/>
      <c r="D21" s="101"/>
      <c r="E21" s="101"/>
      <c r="F21" s="101"/>
      <c r="G21" s="101"/>
      <c r="H21" s="101"/>
      <c r="I21" s="31"/>
      <c r="J21" s="31"/>
      <c r="K21" s="31"/>
      <c r="L21" s="31"/>
      <c r="M21" s="31"/>
      <c r="N21" s="31"/>
      <c r="O21" s="31"/>
      <c r="P21" s="31"/>
    </row>
    <row r="22" spans="1:16" x14ac:dyDescent="0.25">
      <c r="A22" s="21">
        <v>3</v>
      </c>
      <c r="B22" s="101" t="s">
        <v>41</v>
      </c>
      <c r="C22" s="101"/>
      <c r="D22" s="101"/>
      <c r="E22" s="101"/>
      <c r="F22" s="101"/>
      <c r="G22" s="101"/>
      <c r="H22" s="101"/>
      <c r="I22" s="31"/>
      <c r="J22" s="31"/>
      <c r="K22" s="31"/>
      <c r="L22" s="31"/>
      <c r="M22" s="31"/>
      <c r="N22" s="31"/>
      <c r="O22" s="31"/>
      <c r="P22" s="31"/>
    </row>
    <row r="23" spans="1:16" x14ac:dyDescent="0.25">
      <c r="A23" s="21">
        <v>4</v>
      </c>
      <c r="B23" s="101" t="s">
        <v>118</v>
      </c>
      <c r="C23" s="101"/>
      <c r="D23" s="101"/>
      <c r="E23" s="101"/>
      <c r="F23" s="101"/>
      <c r="G23" s="101"/>
      <c r="H23" s="101"/>
      <c r="I23" s="31"/>
      <c r="J23" s="31"/>
      <c r="K23" s="31"/>
      <c r="L23" s="31"/>
      <c r="M23" s="31"/>
      <c r="N23" s="31"/>
      <c r="O23" s="31"/>
      <c r="P23" s="31"/>
    </row>
    <row r="24" spans="1:16" ht="14.45" customHeight="1" x14ac:dyDescent="0.25">
      <c r="A24" s="21">
        <v>5</v>
      </c>
      <c r="B24" s="93" t="s">
        <v>42</v>
      </c>
      <c r="C24" s="93"/>
      <c r="D24" s="93"/>
      <c r="E24" s="93"/>
      <c r="F24" s="93"/>
      <c r="G24" s="93"/>
      <c r="H24" s="93"/>
      <c r="I24" s="31"/>
      <c r="J24" s="31"/>
      <c r="K24" s="31"/>
      <c r="L24" s="31"/>
      <c r="M24" s="31"/>
      <c r="N24" s="31"/>
      <c r="O24" s="31"/>
      <c r="P24" s="31"/>
    </row>
    <row r="25" spans="1:16" x14ac:dyDescent="0.25">
      <c r="A25" s="21"/>
      <c r="B25" s="93"/>
      <c r="C25" s="93"/>
      <c r="D25" s="93"/>
      <c r="E25" s="93"/>
      <c r="F25" s="93"/>
      <c r="G25" s="93"/>
      <c r="H25" s="93"/>
      <c r="I25" s="31"/>
      <c r="J25" s="31"/>
      <c r="K25" s="31"/>
      <c r="L25" s="31"/>
      <c r="M25" s="31"/>
      <c r="N25" s="31"/>
      <c r="O25" s="31"/>
      <c r="P25" s="31"/>
    </row>
    <row r="26" spans="1:16" ht="14.45" customHeight="1" x14ac:dyDescent="0.25">
      <c r="A26" s="21">
        <v>6</v>
      </c>
      <c r="B26" s="93" t="s">
        <v>43</v>
      </c>
      <c r="C26" s="93"/>
      <c r="D26" s="93"/>
      <c r="E26" s="93"/>
      <c r="F26" s="93"/>
      <c r="G26" s="93"/>
      <c r="H26" s="93"/>
      <c r="I26" s="31"/>
      <c r="J26" s="31"/>
      <c r="K26" s="31"/>
      <c r="L26" s="31"/>
      <c r="M26" s="31"/>
      <c r="N26" s="31"/>
      <c r="O26" s="31"/>
      <c r="P26" s="31"/>
    </row>
    <row r="27" spans="1:16" ht="14.45" customHeight="1" x14ac:dyDescent="0.25">
      <c r="A27" s="21">
        <v>7</v>
      </c>
      <c r="B27" s="94" t="s">
        <v>115</v>
      </c>
      <c r="C27" s="94"/>
      <c r="D27" s="94"/>
      <c r="E27" s="94"/>
      <c r="F27" s="94"/>
      <c r="G27" s="94"/>
      <c r="H27" s="94"/>
      <c r="I27" s="31"/>
      <c r="J27" s="31"/>
      <c r="K27" s="31"/>
      <c r="L27" s="31"/>
      <c r="M27" s="31"/>
      <c r="N27" s="31"/>
      <c r="O27" s="31"/>
      <c r="P27" s="31"/>
    </row>
    <row r="28" spans="1:16" ht="14.45" customHeight="1" x14ac:dyDescent="0.25">
      <c r="A28" s="21">
        <v>8</v>
      </c>
      <c r="B28" s="93" t="s">
        <v>12</v>
      </c>
      <c r="C28" s="93"/>
      <c r="D28" s="93"/>
      <c r="E28" s="93"/>
      <c r="F28" s="93"/>
      <c r="G28" s="93"/>
      <c r="H28" s="93"/>
      <c r="I28" s="31"/>
      <c r="J28" s="31"/>
      <c r="K28" s="31"/>
      <c r="L28" s="31"/>
      <c r="M28" s="31"/>
      <c r="N28" s="31"/>
      <c r="O28" s="31"/>
      <c r="P28" s="31"/>
    </row>
    <row r="29" spans="1:16" x14ac:dyDescent="0.25">
      <c r="A29" s="21">
        <v>9</v>
      </c>
      <c r="B29" s="93" t="s">
        <v>44</v>
      </c>
      <c r="C29" s="94"/>
      <c r="D29" s="94"/>
      <c r="E29" s="94"/>
      <c r="F29" s="94"/>
      <c r="G29" s="94"/>
      <c r="H29" s="94"/>
      <c r="I29" s="31"/>
      <c r="J29" s="31"/>
      <c r="K29" s="31"/>
      <c r="L29" s="31"/>
      <c r="M29" s="31"/>
      <c r="N29" s="31"/>
      <c r="O29" s="31"/>
      <c r="P29" s="31"/>
    </row>
    <row r="30" spans="1:16" x14ac:dyDescent="0.25">
      <c r="A30" s="21">
        <v>10</v>
      </c>
      <c r="B30" s="93" t="s">
        <v>13</v>
      </c>
      <c r="C30" s="94"/>
      <c r="D30" s="94"/>
      <c r="E30" s="94"/>
      <c r="F30" s="94"/>
      <c r="G30" s="94"/>
      <c r="H30" s="94"/>
      <c r="I30" s="31"/>
      <c r="J30" s="31"/>
      <c r="K30" s="31"/>
      <c r="L30" s="31"/>
      <c r="M30" s="31"/>
      <c r="N30" s="31"/>
      <c r="O30" s="31"/>
      <c r="P30" s="31"/>
    </row>
    <row r="31" spans="1:16" x14ac:dyDescent="0.25">
      <c r="A31" s="21"/>
      <c r="B31" s="94"/>
      <c r="C31" s="94"/>
      <c r="D31" s="94"/>
      <c r="E31" s="94"/>
      <c r="F31" s="94"/>
      <c r="G31" s="94"/>
      <c r="H31" s="94"/>
      <c r="I31" s="31"/>
      <c r="J31" s="31"/>
      <c r="K31" s="31"/>
      <c r="L31" s="31"/>
      <c r="M31" s="31"/>
      <c r="N31" s="31"/>
      <c r="O31" s="31"/>
      <c r="P31" s="31"/>
    </row>
    <row r="32" spans="1:16" x14ac:dyDescent="0.25">
      <c r="A32" s="21">
        <v>11</v>
      </c>
      <c r="B32" s="93" t="s">
        <v>37</v>
      </c>
      <c r="C32" s="94"/>
      <c r="D32" s="94"/>
      <c r="E32" s="94"/>
      <c r="F32" s="94"/>
      <c r="G32" s="94"/>
      <c r="H32" s="94"/>
      <c r="I32" s="31"/>
      <c r="J32" s="31"/>
      <c r="K32" s="31"/>
      <c r="L32" s="31"/>
      <c r="M32" s="31"/>
      <c r="N32" s="31"/>
      <c r="O32" s="31"/>
      <c r="P32" s="31"/>
    </row>
    <row r="33" spans="1:16" x14ac:dyDescent="0.25">
      <c r="A33" s="21"/>
      <c r="B33" s="94"/>
      <c r="C33" s="94"/>
      <c r="D33" s="94"/>
      <c r="E33" s="94"/>
      <c r="F33" s="94"/>
      <c r="G33" s="94"/>
      <c r="H33" s="94"/>
      <c r="I33" s="31"/>
      <c r="J33" s="31"/>
      <c r="K33" s="31"/>
      <c r="L33" s="31"/>
      <c r="M33" s="31"/>
      <c r="N33" s="31"/>
      <c r="O33" s="31"/>
      <c r="P33" s="31"/>
    </row>
    <row r="34" spans="1:16" x14ac:dyDescent="0.25">
      <c r="A34" s="33">
        <v>12</v>
      </c>
      <c r="B34" s="94" t="s">
        <v>28</v>
      </c>
      <c r="C34" s="94"/>
      <c r="D34" s="94"/>
      <c r="E34" s="94"/>
      <c r="F34" s="94"/>
      <c r="G34" s="94"/>
      <c r="H34" s="94"/>
      <c r="I34" s="31"/>
      <c r="J34" s="31"/>
      <c r="K34" s="31"/>
      <c r="L34" s="31"/>
      <c r="M34" s="31"/>
      <c r="N34" s="31"/>
      <c r="O34" s="31"/>
      <c r="P34" s="31"/>
    </row>
    <row r="35" spans="1:16" x14ac:dyDescent="0.25">
      <c r="A35" s="33">
        <v>13</v>
      </c>
      <c r="B35" s="94" t="s">
        <v>29</v>
      </c>
      <c r="C35" s="94"/>
      <c r="D35" s="94"/>
      <c r="E35" s="94"/>
      <c r="F35" s="94"/>
      <c r="G35" s="94"/>
      <c r="H35" s="94"/>
      <c r="I35" s="31"/>
      <c r="J35" s="31"/>
      <c r="K35" s="31"/>
      <c r="L35" s="31"/>
      <c r="M35" s="31"/>
      <c r="N35" s="31"/>
      <c r="O35" s="31"/>
      <c r="P35" s="31"/>
    </row>
    <row r="36" spans="1:16" x14ac:dyDescent="0.25">
      <c r="A36" s="33"/>
      <c r="B36" s="94"/>
      <c r="C36" s="94"/>
      <c r="D36" s="94"/>
      <c r="E36" s="94"/>
      <c r="F36" s="94"/>
      <c r="G36" s="94"/>
      <c r="H36" s="94"/>
      <c r="I36" s="31"/>
      <c r="J36" s="31"/>
      <c r="K36" s="31"/>
      <c r="L36" s="31"/>
      <c r="M36" s="31"/>
      <c r="N36" s="31"/>
      <c r="O36" s="31"/>
      <c r="P36" s="31"/>
    </row>
    <row r="37" spans="1:16" x14ac:dyDescent="0.25">
      <c r="A37" s="33">
        <v>14</v>
      </c>
      <c r="B37" s="95" t="s">
        <v>16</v>
      </c>
      <c r="C37" s="95"/>
      <c r="D37" s="41">
        <f>D13*D15</f>
        <v>3200</v>
      </c>
      <c r="F37" s="31"/>
      <c r="G37" s="31"/>
      <c r="H37" s="31"/>
      <c r="I37" s="31"/>
      <c r="J37" s="31"/>
      <c r="K37" s="31"/>
      <c r="L37" s="31"/>
      <c r="M37" s="31"/>
      <c r="N37" s="31"/>
      <c r="O37" s="31"/>
      <c r="P37" s="31"/>
    </row>
    <row r="38" spans="1:16" x14ac:dyDescent="0.25">
      <c r="A38" s="33"/>
      <c r="B38" s="94" t="s">
        <v>19</v>
      </c>
      <c r="C38" s="94"/>
      <c r="D38" s="94"/>
      <c r="E38" s="94"/>
      <c r="F38" s="31"/>
      <c r="G38" s="31"/>
      <c r="H38" s="31"/>
      <c r="I38" s="31"/>
      <c r="J38" s="31"/>
      <c r="K38" s="31"/>
      <c r="L38" s="31"/>
      <c r="M38" s="31"/>
      <c r="N38" s="31"/>
      <c r="O38" s="31"/>
      <c r="P38" s="31"/>
    </row>
    <row r="39" spans="1:16" ht="15.6" customHeight="1" x14ac:dyDescent="0.25">
      <c r="A39" s="33"/>
      <c r="B39" s="94"/>
      <c r="C39" s="94"/>
      <c r="D39" s="94"/>
      <c r="E39" s="94"/>
      <c r="M39" s="31"/>
      <c r="N39" s="31"/>
      <c r="O39" s="31"/>
    </row>
    <row r="40" spans="1:16" ht="15.6" customHeight="1" x14ac:dyDescent="0.25">
      <c r="A40" s="33"/>
      <c r="B40" s="31"/>
      <c r="C40" s="31"/>
      <c r="D40" s="31"/>
      <c r="E40" s="31"/>
      <c r="M40" s="31"/>
      <c r="N40" s="31"/>
      <c r="O40" s="31"/>
    </row>
    <row r="41" spans="1:16" ht="15.75" thickBot="1" x14ac:dyDescent="0.3">
      <c r="A41" s="33" t="s">
        <v>23</v>
      </c>
      <c r="B41" s="103" t="s">
        <v>15</v>
      </c>
      <c r="C41" s="103"/>
      <c r="D41" s="103"/>
      <c r="M41" s="31"/>
      <c r="N41" s="31"/>
      <c r="O41" s="31"/>
    </row>
    <row r="42" spans="1:16" ht="42.6" customHeight="1" thickBot="1" x14ac:dyDescent="0.3">
      <c r="A42" s="98" t="s">
        <v>8</v>
      </c>
      <c r="B42" s="99"/>
      <c r="C42" s="99"/>
      <c r="D42" s="100"/>
      <c r="E42" s="12" t="s">
        <v>3</v>
      </c>
      <c r="F42" s="14"/>
    </row>
    <row r="43" spans="1:16" ht="15.75" thickBot="1" x14ac:dyDescent="0.3">
      <c r="A43" s="95" t="s">
        <v>87</v>
      </c>
      <c r="B43" s="95"/>
      <c r="C43" s="95"/>
      <c r="D43" s="44">
        <f>D$12/1000000</f>
        <v>20</v>
      </c>
      <c r="E43" s="2">
        <v>1</v>
      </c>
    </row>
    <row r="44" spans="1:16" ht="16.5" thickTop="1" thickBot="1" x14ac:dyDescent="0.3">
      <c r="A44" s="73"/>
      <c r="B44" s="73"/>
      <c r="C44" s="73" t="s">
        <v>9</v>
      </c>
      <c r="D44" s="39">
        <f>D$37/D$15</f>
        <v>1600</v>
      </c>
      <c r="E44" s="80" t="s">
        <v>99</v>
      </c>
      <c r="F44" s="80" t="s">
        <v>100</v>
      </c>
      <c r="G44" s="81" t="s">
        <v>101</v>
      </c>
    </row>
    <row r="45" spans="1:16" ht="15.75" thickTop="1" x14ac:dyDescent="0.25">
      <c r="A45" s="95" t="s">
        <v>104</v>
      </c>
      <c r="B45" s="95"/>
      <c r="C45" s="95"/>
      <c r="D45" s="72">
        <v>0.01</v>
      </c>
      <c r="E45" s="44">
        <f>F45*1000</f>
        <v>10</v>
      </c>
      <c r="F45" s="83">
        <f>G45*1000</f>
        <v>0.01</v>
      </c>
      <c r="G45" s="82">
        <f>D45/1000</f>
        <v>1.0000000000000001E-5</v>
      </c>
    </row>
    <row r="46" spans="1:16" x14ac:dyDescent="0.25">
      <c r="A46" s="95" t="s">
        <v>2</v>
      </c>
      <c r="B46" s="95"/>
      <c r="C46" s="95"/>
      <c r="D46" s="39">
        <f>D43*D45/D$14</f>
        <v>20</v>
      </c>
      <c r="E46" s="10"/>
    </row>
    <row r="47" spans="1:16" x14ac:dyDescent="0.25">
      <c r="A47" s="95" t="s">
        <v>30</v>
      </c>
      <c r="B47" s="95"/>
      <c r="C47" s="95"/>
      <c r="D47" s="40">
        <f>2000-D46-D44</f>
        <v>380</v>
      </c>
      <c r="E47" s="73"/>
      <c r="F47" s="15"/>
    </row>
    <row r="48" spans="1:16" ht="15.75" thickBot="1" x14ac:dyDescent="0.3">
      <c r="A48" s="86"/>
      <c r="B48" s="86"/>
      <c r="C48" s="87" t="s">
        <v>17</v>
      </c>
      <c r="D48" s="88">
        <f>D44+D46+D47</f>
        <v>2000</v>
      </c>
      <c r="E48" s="86"/>
      <c r="F48" s="89"/>
      <c r="G48" s="86"/>
    </row>
    <row r="49" spans="1:8" ht="16.5" thickTop="1" thickBot="1" x14ac:dyDescent="0.3">
      <c r="A49" s="95" t="s">
        <v>87</v>
      </c>
      <c r="B49" s="95"/>
      <c r="C49" s="95"/>
      <c r="D49" s="44">
        <f>D$12/1000000</f>
        <v>20</v>
      </c>
      <c r="E49" s="2">
        <v>2</v>
      </c>
    </row>
    <row r="50" spans="1:8" ht="16.5" thickTop="1" thickBot="1" x14ac:dyDescent="0.3">
      <c r="A50" s="73"/>
      <c r="B50" s="73"/>
      <c r="C50" s="73" t="s">
        <v>9</v>
      </c>
      <c r="D50" s="39">
        <f>D$37/D$15</f>
        <v>1600</v>
      </c>
      <c r="E50" s="80" t="s">
        <v>99</v>
      </c>
      <c r="F50" s="80" t="s">
        <v>100</v>
      </c>
      <c r="G50" s="81" t="s">
        <v>101</v>
      </c>
      <c r="H50" s="10"/>
    </row>
    <row r="51" spans="1:8" ht="15.75" thickTop="1" x14ac:dyDescent="0.25">
      <c r="A51" s="95" t="s">
        <v>104</v>
      </c>
      <c r="B51" s="95"/>
      <c r="C51" s="95"/>
      <c r="D51" s="48">
        <v>1E-3</v>
      </c>
      <c r="E51" s="44">
        <f>F51*1000</f>
        <v>1</v>
      </c>
      <c r="F51" s="83">
        <f>G51*1000</f>
        <v>1E-3</v>
      </c>
      <c r="G51" s="82">
        <f>D51/1000</f>
        <v>9.9999999999999995E-7</v>
      </c>
    </row>
    <row r="52" spans="1:8" x14ac:dyDescent="0.25">
      <c r="A52" s="95" t="s">
        <v>2</v>
      </c>
      <c r="B52" s="95"/>
      <c r="C52" s="95"/>
      <c r="D52" s="39">
        <f>D49*D51/D$14</f>
        <v>2</v>
      </c>
      <c r="E52" s="10"/>
    </row>
    <row r="53" spans="1:8" x14ac:dyDescent="0.25">
      <c r="A53" s="95" t="s">
        <v>30</v>
      </c>
      <c r="B53" s="95"/>
      <c r="C53" s="95"/>
      <c r="D53" s="40">
        <f>2000-D52-D50</f>
        <v>398</v>
      </c>
      <c r="E53" s="73"/>
      <c r="F53" s="15"/>
    </row>
    <row r="54" spans="1:8" ht="15.75" thickBot="1" x14ac:dyDescent="0.3">
      <c r="A54" s="86"/>
      <c r="B54" s="86"/>
      <c r="C54" s="87" t="s">
        <v>17</v>
      </c>
      <c r="D54" s="88">
        <f>D50+D52+D53</f>
        <v>2000</v>
      </c>
      <c r="E54" s="86"/>
      <c r="F54" s="89"/>
      <c r="G54" s="86"/>
    </row>
    <row r="55" spans="1:8" ht="15.75" thickTop="1" x14ac:dyDescent="0.25"/>
    <row r="56" spans="1:8" x14ac:dyDescent="0.25">
      <c r="A56">
        <v>20</v>
      </c>
      <c r="B56" s="97" t="s">
        <v>20</v>
      </c>
      <c r="C56" s="97"/>
      <c r="D56" s="97"/>
      <c r="E56" s="97"/>
    </row>
    <row r="57" spans="1:8" x14ac:dyDescent="0.25">
      <c r="A57">
        <v>21</v>
      </c>
      <c r="B57" s="94" t="s">
        <v>44</v>
      </c>
      <c r="C57" s="94"/>
      <c r="D57" s="94"/>
      <c r="E57" s="94"/>
    </row>
    <row r="58" spans="1:8" x14ac:dyDescent="0.25">
      <c r="B58" s="94"/>
      <c r="C58" s="94"/>
      <c r="D58" s="94"/>
      <c r="E58" s="94"/>
    </row>
    <row r="59" spans="1:8" x14ac:dyDescent="0.25">
      <c r="A59">
        <v>22</v>
      </c>
      <c r="B59" s="94" t="s">
        <v>13</v>
      </c>
      <c r="C59" s="94"/>
      <c r="D59" s="94"/>
      <c r="E59" s="94"/>
    </row>
    <row r="60" spans="1:8" x14ac:dyDescent="0.25">
      <c r="B60" s="94"/>
      <c r="C60" s="94"/>
      <c r="D60" s="94"/>
      <c r="E60" s="94"/>
    </row>
    <row r="61" spans="1:8" x14ac:dyDescent="0.25">
      <c r="A61">
        <v>23</v>
      </c>
      <c r="B61" s="94" t="s">
        <v>38</v>
      </c>
      <c r="C61" s="94"/>
      <c r="D61" s="94"/>
      <c r="E61" s="94"/>
    </row>
    <row r="62" spans="1:8" x14ac:dyDescent="0.25">
      <c r="B62" s="94"/>
      <c r="C62" s="94"/>
      <c r="D62" s="94"/>
      <c r="E62" s="94"/>
    </row>
    <row r="63" spans="1:8" x14ac:dyDescent="0.25">
      <c r="B63" s="94"/>
      <c r="C63" s="94"/>
      <c r="D63" s="94"/>
      <c r="E63" s="94"/>
    </row>
    <row r="64" spans="1:8" x14ac:dyDescent="0.25">
      <c r="A64">
        <v>24</v>
      </c>
      <c r="B64" s="94" t="s">
        <v>21</v>
      </c>
      <c r="C64" s="94"/>
      <c r="D64" s="94"/>
      <c r="E64" s="94"/>
    </row>
    <row r="65" spans="1:6" x14ac:dyDescent="0.25">
      <c r="B65" s="94"/>
      <c r="C65" s="94"/>
      <c r="D65" s="94"/>
      <c r="E65" s="94"/>
      <c r="F65"/>
    </row>
    <row r="66" spans="1:6" x14ac:dyDescent="0.25">
      <c r="B66" s="94"/>
      <c r="C66" s="94"/>
      <c r="D66" s="94"/>
      <c r="E66" s="94"/>
      <c r="F66"/>
    </row>
    <row r="67" spans="1:6" x14ac:dyDescent="0.25">
      <c r="A67">
        <v>25</v>
      </c>
      <c r="B67" s="94" t="s">
        <v>44</v>
      </c>
      <c r="C67" s="94"/>
      <c r="D67" s="94"/>
      <c r="E67" s="94"/>
      <c r="F67"/>
    </row>
    <row r="68" spans="1:6" x14ac:dyDescent="0.25">
      <c r="B68" s="94"/>
      <c r="C68" s="94"/>
      <c r="D68" s="94"/>
      <c r="E68" s="94"/>
      <c r="F68"/>
    </row>
    <row r="69" spans="1:6" x14ac:dyDescent="0.25">
      <c r="A69">
        <v>26</v>
      </c>
      <c r="B69" s="94" t="s">
        <v>13</v>
      </c>
      <c r="C69" s="94"/>
      <c r="D69" s="94"/>
      <c r="E69" s="94"/>
      <c r="F69"/>
    </row>
    <row r="70" spans="1:6" x14ac:dyDescent="0.25">
      <c r="B70" s="94"/>
      <c r="C70" s="94"/>
      <c r="D70" s="94"/>
      <c r="E70" s="94"/>
      <c r="F70"/>
    </row>
    <row r="71" spans="1:6" x14ac:dyDescent="0.25">
      <c r="A71">
        <v>27</v>
      </c>
      <c r="B71" s="94" t="s">
        <v>45</v>
      </c>
      <c r="C71" s="94"/>
      <c r="D71" s="94"/>
      <c r="E71" s="94"/>
      <c r="F71"/>
    </row>
    <row r="72" spans="1:6" x14ac:dyDescent="0.25">
      <c r="B72" s="94"/>
      <c r="C72" s="94"/>
      <c r="D72" s="94"/>
      <c r="E72" s="94"/>
      <c r="F72"/>
    </row>
    <row r="73" spans="1:6" x14ac:dyDescent="0.25">
      <c r="B73" s="94"/>
      <c r="C73" s="94"/>
      <c r="D73" s="94"/>
      <c r="E73" s="94"/>
      <c r="F73"/>
    </row>
    <row r="74" spans="1:6" x14ac:dyDescent="0.25">
      <c r="A74">
        <v>28</v>
      </c>
      <c r="B74" s="94" t="s">
        <v>46</v>
      </c>
      <c r="C74" s="94"/>
      <c r="D74" s="94"/>
      <c r="E74" s="94"/>
      <c r="F74"/>
    </row>
    <row r="75" spans="1:6" ht="14.45" customHeight="1" x14ac:dyDescent="0.25">
      <c r="A75">
        <v>29</v>
      </c>
      <c r="B75" s="94" t="s">
        <v>48</v>
      </c>
      <c r="C75" s="94"/>
      <c r="D75" s="94"/>
      <c r="E75" s="94"/>
      <c r="F75"/>
    </row>
    <row r="76" spans="1:6" x14ac:dyDescent="0.25">
      <c r="B76" s="94"/>
      <c r="C76" s="94"/>
      <c r="D76" s="94"/>
      <c r="E76" s="94"/>
      <c r="F76"/>
    </row>
    <row r="77" spans="1:6" x14ac:dyDescent="0.25">
      <c r="A77">
        <v>30</v>
      </c>
      <c r="B77" s="94" t="s">
        <v>111</v>
      </c>
      <c r="C77" s="94"/>
      <c r="D77" s="94"/>
      <c r="E77" s="94"/>
      <c r="F77"/>
    </row>
    <row r="78" spans="1:6" x14ac:dyDescent="0.25">
      <c r="B78" s="94"/>
      <c r="C78" s="94"/>
      <c r="D78" s="94"/>
      <c r="E78" s="94"/>
      <c r="F78"/>
    </row>
    <row r="79" spans="1:6" x14ac:dyDescent="0.25">
      <c r="A79">
        <v>31</v>
      </c>
      <c r="B79" s="97" t="s">
        <v>24</v>
      </c>
      <c r="C79" s="97"/>
      <c r="D79" s="97"/>
      <c r="E79" s="97"/>
      <c r="F79"/>
    </row>
  </sheetData>
  <mergeCells count="50">
    <mergeCell ref="A2:C2"/>
    <mergeCell ref="A4:C4"/>
    <mergeCell ref="A12:C12"/>
    <mergeCell ref="A5:H5"/>
    <mergeCell ref="A6:H7"/>
    <mergeCell ref="A9:C9"/>
    <mergeCell ref="A11:C11"/>
    <mergeCell ref="A3:C3"/>
    <mergeCell ref="B26:H26"/>
    <mergeCell ref="A13:C13"/>
    <mergeCell ref="A14:C14"/>
    <mergeCell ref="A15:C15"/>
    <mergeCell ref="A17:C17"/>
    <mergeCell ref="B19:C19"/>
    <mergeCell ref="B20:H20"/>
    <mergeCell ref="B21:H21"/>
    <mergeCell ref="B22:H22"/>
    <mergeCell ref="B23:H23"/>
    <mergeCell ref="B24:H25"/>
    <mergeCell ref="A43:C43"/>
    <mergeCell ref="B27:H27"/>
    <mergeCell ref="B28:H28"/>
    <mergeCell ref="B29:H29"/>
    <mergeCell ref="B30:H31"/>
    <mergeCell ref="B32:H33"/>
    <mergeCell ref="B34:H34"/>
    <mergeCell ref="B35:H36"/>
    <mergeCell ref="B37:C37"/>
    <mergeCell ref="B38:E39"/>
    <mergeCell ref="B41:D41"/>
    <mergeCell ref="A42:D42"/>
    <mergeCell ref="B64:E66"/>
    <mergeCell ref="A45:C45"/>
    <mergeCell ref="A46:C46"/>
    <mergeCell ref="A47:C47"/>
    <mergeCell ref="A49:C49"/>
    <mergeCell ref="A51:C51"/>
    <mergeCell ref="A52:C52"/>
    <mergeCell ref="A53:C53"/>
    <mergeCell ref="B56:E56"/>
    <mergeCell ref="B57:E58"/>
    <mergeCell ref="B59:E60"/>
    <mergeCell ref="B61:E63"/>
    <mergeCell ref="B79:E79"/>
    <mergeCell ref="B67:E68"/>
    <mergeCell ref="B69:E70"/>
    <mergeCell ref="B71:E73"/>
    <mergeCell ref="B74:E74"/>
    <mergeCell ref="B75:E76"/>
    <mergeCell ref="B77:E7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9"/>
  <sheetViews>
    <sheetView workbookViewId="0">
      <selection activeCell="D10" sqref="D10"/>
    </sheetView>
  </sheetViews>
  <sheetFormatPr defaultRowHeight="15" x14ac:dyDescent="0.25"/>
  <cols>
    <col min="1" max="1" width="7.28515625" customWidth="1"/>
    <col min="3" max="3" width="29.7109375" customWidth="1"/>
    <col min="4" max="4" width="13.7109375" customWidth="1"/>
    <col min="5" max="5" width="12.5703125" customWidth="1"/>
    <col min="6" max="6" width="12.28515625" style="10" customWidth="1"/>
    <col min="7" max="7" width="15" customWidth="1"/>
    <col min="8" max="8" width="21.85546875" customWidth="1"/>
    <col min="9" max="9" width="24.140625" customWidth="1"/>
    <col min="10" max="10" width="18" customWidth="1"/>
    <col min="11" max="11" width="20.7109375" customWidth="1"/>
    <col min="12" max="12" width="13" customWidth="1"/>
  </cols>
  <sheetData>
    <row r="1" spans="1:16" x14ac:dyDescent="0.25">
      <c r="A1" t="s">
        <v>10</v>
      </c>
    </row>
    <row r="2" spans="1:16" x14ac:dyDescent="0.25">
      <c r="A2" s="107" t="s">
        <v>56</v>
      </c>
      <c r="B2" s="105"/>
      <c r="C2" s="105"/>
      <c r="F2"/>
    </row>
    <row r="3" spans="1:16" x14ac:dyDescent="0.25">
      <c r="A3" s="104" t="s">
        <v>107</v>
      </c>
      <c r="B3" s="105"/>
      <c r="C3" s="105"/>
      <c r="F3"/>
    </row>
    <row r="4" spans="1:16" x14ac:dyDescent="0.25">
      <c r="A4" s="106" t="s">
        <v>57</v>
      </c>
      <c r="B4" s="105"/>
      <c r="C4" s="105"/>
      <c r="F4"/>
    </row>
    <row r="5" spans="1:16" x14ac:dyDescent="0.25">
      <c r="A5" s="96" t="s">
        <v>119</v>
      </c>
      <c r="B5" s="97"/>
      <c r="C5" s="97"/>
      <c r="D5" s="97"/>
      <c r="E5" s="97"/>
      <c r="F5" s="97"/>
      <c r="G5" s="97"/>
      <c r="H5" s="97"/>
    </row>
    <row r="6" spans="1:16" x14ac:dyDescent="0.25">
      <c r="A6" s="108" t="s">
        <v>120</v>
      </c>
      <c r="B6" s="94"/>
      <c r="C6" s="94"/>
      <c r="D6" s="94"/>
      <c r="E6" s="94"/>
      <c r="F6" s="94"/>
      <c r="G6" s="94"/>
      <c r="H6" s="94"/>
    </row>
    <row r="7" spans="1:16" x14ac:dyDescent="0.25">
      <c r="A7" s="94"/>
      <c r="B7" s="94"/>
      <c r="C7" s="94"/>
      <c r="D7" s="94"/>
      <c r="E7" s="94"/>
      <c r="F7" s="94"/>
      <c r="G7" s="94"/>
      <c r="H7" s="94"/>
    </row>
    <row r="8" spans="1:16" x14ac:dyDescent="0.25">
      <c r="A8" s="9"/>
      <c r="B8" s="34"/>
      <c r="C8" s="34"/>
      <c r="D8" s="34"/>
      <c r="E8" s="35"/>
      <c r="F8" s="13"/>
      <c r="G8" s="35"/>
    </row>
    <row r="9" spans="1:16" x14ac:dyDescent="0.25">
      <c r="A9" s="103" t="s">
        <v>0</v>
      </c>
      <c r="B9" s="112"/>
      <c r="C9" s="112"/>
      <c r="D9" s="34"/>
    </row>
    <row r="10" spans="1:16" x14ac:dyDescent="0.25">
      <c r="C10" s="33" t="s">
        <v>4</v>
      </c>
      <c r="D10" s="2" t="s">
        <v>127</v>
      </c>
    </row>
    <row r="11" spans="1:16" x14ac:dyDescent="0.25">
      <c r="A11" s="95" t="s">
        <v>7</v>
      </c>
      <c r="B11" s="95"/>
      <c r="C11" s="95"/>
      <c r="D11" s="1">
        <v>12500000</v>
      </c>
      <c r="E11" s="2">
        <v>1</v>
      </c>
      <c r="F11" s="45" t="s">
        <v>96</v>
      </c>
    </row>
    <row r="12" spans="1:16" ht="15.75" thickBot="1" x14ac:dyDescent="0.3">
      <c r="A12" s="95" t="s">
        <v>1</v>
      </c>
      <c r="B12" s="95"/>
      <c r="C12" s="95"/>
      <c r="D12" s="1">
        <v>60000000</v>
      </c>
      <c r="E12" s="33"/>
      <c r="F12" s="33"/>
      <c r="G12" s="33"/>
      <c r="H12" s="10"/>
      <c r="I12" s="32"/>
      <c r="J12" s="32"/>
      <c r="K12" s="32"/>
      <c r="L12" s="32"/>
      <c r="M12" s="32"/>
      <c r="N12" s="32"/>
      <c r="O12" s="32"/>
      <c r="P12" s="32"/>
    </row>
    <row r="13" spans="1:16" ht="15.75" thickBot="1" x14ac:dyDescent="0.3">
      <c r="A13" s="95" t="s">
        <v>5</v>
      </c>
      <c r="B13" s="95"/>
      <c r="C13" s="95"/>
      <c r="D13" s="44">
        <f>(D12/D11)*1000</f>
        <v>4800</v>
      </c>
      <c r="E13" s="74" t="s">
        <v>88</v>
      </c>
      <c r="F13" s="74" t="s">
        <v>58</v>
      </c>
      <c r="G13" s="75" t="s">
        <v>98</v>
      </c>
      <c r="I13" s="32"/>
      <c r="J13" s="32"/>
      <c r="K13" s="32"/>
      <c r="L13" s="32"/>
      <c r="M13" s="32"/>
      <c r="N13" s="32"/>
      <c r="O13" s="32"/>
      <c r="P13" s="32"/>
    </row>
    <row r="14" spans="1:16" ht="15.75" thickBot="1" x14ac:dyDescent="0.3">
      <c r="A14" s="109" t="s">
        <v>103</v>
      </c>
      <c r="B14" s="109"/>
      <c r="C14" s="109"/>
      <c r="D14" s="85">
        <v>1</v>
      </c>
      <c r="E14" s="76">
        <f>D14*1000</f>
        <v>1000</v>
      </c>
      <c r="F14" s="77">
        <f>D14</f>
        <v>1</v>
      </c>
      <c r="G14" s="78">
        <f>F14*1000</f>
        <v>1000</v>
      </c>
      <c r="I14" s="32"/>
      <c r="J14" s="32"/>
      <c r="K14" s="32"/>
      <c r="L14" s="32"/>
      <c r="M14" s="32"/>
      <c r="N14" s="32"/>
      <c r="O14" s="32"/>
      <c r="P14" s="32"/>
    </row>
    <row r="15" spans="1:16" x14ac:dyDescent="0.25">
      <c r="A15" s="95" t="s">
        <v>18</v>
      </c>
      <c r="B15" s="95"/>
      <c r="C15" s="95"/>
      <c r="D15" s="2">
        <v>2</v>
      </c>
      <c r="I15" s="32"/>
      <c r="J15" s="32"/>
      <c r="K15" s="32"/>
      <c r="L15" s="32"/>
      <c r="M15" s="32"/>
      <c r="N15" s="32"/>
      <c r="O15" s="32"/>
      <c r="P15" s="32"/>
    </row>
    <row r="16" spans="1:16" x14ac:dyDescent="0.25">
      <c r="A16" s="33"/>
      <c r="B16" s="33"/>
      <c r="C16" s="33"/>
      <c r="D16" s="6"/>
      <c r="I16" s="32"/>
      <c r="J16" s="32"/>
      <c r="K16" s="32"/>
      <c r="L16" s="32"/>
      <c r="M16" s="32"/>
      <c r="N16" s="32"/>
      <c r="O16" s="32"/>
      <c r="P16" s="32"/>
    </row>
    <row r="17" spans="1:16" x14ac:dyDescent="0.25">
      <c r="A17" s="102" t="s">
        <v>11</v>
      </c>
      <c r="B17" s="102"/>
      <c r="C17" s="102"/>
      <c r="D17" s="6"/>
      <c r="I17" s="32"/>
      <c r="J17" s="32"/>
      <c r="K17" s="32"/>
      <c r="L17" s="32"/>
      <c r="M17" s="32"/>
      <c r="N17" s="32"/>
      <c r="O17" s="32"/>
      <c r="P17" s="32"/>
    </row>
    <row r="18" spans="1:16" x14ac:dyDescent="0.25">
      <c r="A18" s="36"/>
      <c r="B18" s="36"/>
      <c r="C18" s="36"/>
      <c r="D18" s="6"/>
      <c r="I18" s="31"/>
      <c r="J18" s="31"/>
      <c r="K18" s="31"/>
      <c r="L18" s="31"/>
      <c r="M18" s="31"/>
      <c r="N18" s="31"/>
      <c r="O18" s="31"/>
      <c r="P18" s="31"/>
    </row>
    <row r="19" spans="1:16" x14ac:dyDescent="0.25">
      <c r="A19" t="s">
        <v>22</v>
      </c>
      <c r="B19" s="95" t="s">
        <v>6</v>
      </c>
      <c r="C19" s="95"/>
      <c r="D19" s="69">
        <f>IF(D15*D12&gt;200000000,"Need to scale up reagent volumes", D13*D15)</f>
        <v>9600</v>
      </c>
      <c r="E19" s="42">
        <f>D19/(E11*1000)</f>
        <v>9.6</v>
      </c>
      <c r="F19" s="45" t="s">
        <v>97</v>
      </c>
      <c r="I19" s="31"/>
      <c r="J19" s="31"/>
      <c r="K19" s="31"/>
      <c r="L19" s="31"/>
      <c r="M19" s="31"/>
      <c r="N19" s="31"/>
      <c r="O19" s="31"/>
      <c r="P19" s="31"/>
    </row>
    <row r="20" spans="1:16" x14ac:dyDescent="0.25">
      <c r="A20" s="21">
        <v>1</v>
      </c>
      <c r="B20" s="101" t="s">
        <v>14</v>
      </c>
      <c r="C20" s="101"/>
      <c r="D20" s="101"/>
      <c r="E20" s="101"/>
      <c r="F20" s="101"/>
      <c r="G20" s="101"/>
      <c r="H20" s="101"/>
      <c r="I20" s="31"/>
      <c r="J20" s="31"/>
      <c r="K20" s="31"/>
      <c r="L20" s="31"/>
      <c r="M20" s="31"/>
      <c r="N20" s="31"/>
      <c r="O20" s="31"/>
      <c r="P20" s="31"/>
    </row>
    <row r="21" spans="1:16" x14ac:dyDescent="0.25">
      <c r="A21" s="21">
        <v>2</v>
      </c>
      <c r="B21" s="101" t="s">
        <v>106</v>
      </c>
      <c r="C21" s="101"/>
      <c r="D21" s="101"/>
      <c r="E21" s="101"/>
      <c r="F21" s="101"/>
      <c r="G21" s="101"/>
      <c r="H21" s="101"/>
      <c r="I21" s="31"/>
      <c r="J21" s="31"/>
      <c r="K21" s="31"/>
      <c r="L21" s="31"/>
      <c r="M21" s="31"/>
      <c r="N21" s="31"/>
      <c r="O21" s="31"/>
      <c r="P21" s="31"/>
    </row>
    <row r="22" spans="1:16" x14ac:dyDescent="0.25">
      <c r="A22" s="21">
        <v>3</v>
      </c>
      <c r="B22" s="101" t="s">
        <v>41</v>
      </c>
      <c r="C22" s="101"/>
      <c r="D22" s="101"/>
      <c r="E22" s="101"/>
      <c r="F22" s="101"/>
      <c r="G22" s="101"/>
      <c r="H22" s="101"/>
      <c r="I22" s="31"/>
      <c r="J22" s="31"/>
      <c r="K22" s="31"/>
      <c r="L22" s="31"/>
      <c r="M22" s="31"/>
      <c r="N22" s="31"/>
      <c r="O22" s="31"/>
      <c r="P22" s="31"/>
    </row>
    <row r="23" spans="1:16" x14ac:dyDescent="0.25">
      <c r="A23" s="21">
        <v>4</v>
      </c>
      <c r="B23" s="101" t="s">
        <v>121</v>
      </c>
      <c r="C23" s="101"/>
      <c r="D23" s="101"/>
      <c r="E23" s="101"/>
      <c r="F23" s="101"/>
      <c r="G23" s="101"/>
      <c r="H23" s="101"/>
      <c r="I23" s="31"/>
      <c r="J23" s="31"/>
      <c r="K23" s="31"/>
      <c r="L23" s="31"/>
      <c r="M23" s="31"/>
      <c r="N23" s="31"/>
      <c r="O23" s="31"/>
      <c r="P23" s="31"/>
    </row>
    <row r="24" spans="1:16" ht="14.45" customHeight="1" x14ac:dyDescent="0.25">
      <c r="A24" s="21">
        <v>5</v>
      </c>
      <c r="B24" s="93" t="s">
        <v>35</v>
      </c>
      <c r="C24" s="93"/>
      <c r="D24" s="93"/>
      <c r="E24" s="93"/>
      <c r="F24" s="93"/>
      <c r="G24" s="93"/>
      <c r="H24" s="93"/>
      <c r="I24" s="31"/>
      <c r="J24" s="31"/>
      <c r="K24" s="31"/>
      <c r="L24" s="31"/>
      <c r="M24" s="31"/>
      <c r="N24" s="31"/>
      <c r="O24" s="31"/>
      <c r="P24" s="31"/>
    </row>
    <row r="25" spans="1:16" x14ac:dyDescent="0.25">
      <c r="A25" s="21"/>
      <c r="B25" s="93"/>
      <c r="C25" s="93"/>
      <c r="D25" s="93"/>
      <c r="E25" s="93"/>
      <c r="F25" s="93"/>
      <c r="G25" s="93"/>
      <c r="H25" s="93"/>
      <c r="I25" s="31"/>
      <c r="J25" s="31"/>
      <c r="K25" s="31"/>
      <c r="L25" s="31"/>
      <c r="M25" s="31"/>
      <c r="N25" s="31"/>
      <c r="O25" s="31"/>
      <c r="P25" s="31"/>
    </row>
    <row r="26" spans="1:16" ht="14.45" customHeight="1" x14ac:dyDescent="0.25">
      <c r="A26" s="21">
        <v>6</v>
      </c>
      <c r="B26" s="93" t="s">
        <v>43</v>
      </c>
      <c r="C26" s="93"/>
      <c r="D26" s="93"/>
      <c r="E26" s="93"/>
      <c r="F26" s="93"/>
      <c r="G26" s="93"/>
      <c r="H26" s="93"/>
      <c r="I26" s="31"/>
      <c r="J26" s="31"/>
      <c r="K26" s="31"/>
      <c r="L26" s="31"/>
      <c r="M26" s="31"/>
      <c r="N26" s="31"/>
      <c r="O26" s="31"/>
      <c r="P26" s="31"/>
    </row>
    <row r="27" spans="1:16" ht="14.45" customHeight="1" x14ac:dyDescent="0.25">
      <c r="A27" s="21">
        <v>7</v>
      </c>
      <c r="B27" s="94" t="s">
        <v>115</v>
      </c>
      <c r="C27" s="94"/>
      <c r="D27" s="94"/>
      <c r="E27" s="94"/>
      <c r="F27" s="94"/>
      <c r="G27" s="94"/>
      <c r="H27" s="94"/>
      <c r="I27" s="31"/>
      <c r="J27" s="31"/>
      <c r="K27" s="31"/>
      <c r="L27" s="31"/>
      <c r="M27" s="31"/>
      <c r="N27" s="31"/>
      <c r="O27" s="31"/>
      <c r="P27" s="31"/>
    </row>
    <row r="28" spans="1:16" ht="14.45" customHeight="1" x14ac:dyDescent="0.25">
      <c r="A28" s="21">
        <v>8</v>
      </c>
      <c r="B28" s="93" t="s">
        <v>12</v>
      </c>
      <c r="C28" s="93"/>
      <c r="D28" s="93"/>
      <c r="E28" s="93"/>
      <c r="F28" s="93"/>
      <c r="G28" s="93"/>
      <c r="H28" s="93"/>
      <c r="I28" s="31"/>
      <c r="J28" s="31"/>
      <c r="K28" s="31"/>
      <c r="L28" s="31"/>
      <c r="M28" s="31"/>
      <c r="N28" s="31"/>
      <c r="O28" s="31"/>
      <c r="P28" s="31"/>
    </row>
    <row r="29" spans="1:16" x14ac:dyDescent="0.25">
      <c r="A29" s="21">
        <v>9</v>
      </c>
      <c r="B29" s="93" t="s">
        <v>44</v>
      </c>
      <c r="C29" s="94"/>
      <c r="D29" s="94"/>
      <c r="E29" s="94"/>
      <c r="F29" s="94"/>
      <c r="G29" s="94"/>
      <c r="H29" s="94"/>
      <c r="I29" s="31"/>
      <c r="J29" s="31"/>
      <c r="K29" s="31"/>
      <c r="L29" s="31"/>
      <c r="M29" s="31"/>
      <c r="N29" s="31"/>
      <c r="O29" s="31"/>
      <c r="P29" s="31"/>
    </row>
    <row r="30" spans="1:16" x14ac:dyDescent="0.25">
      <c r="A30" s="21">
        <v>10</v>
      </c>
      <c r="B30" s="93" t="s">
        <v>13</v>
      </c>
      <c r="C30" s="94"/>
      <c r="D30" s="94"/>
      <c r="E30" s="94"/>
      <c r="F30" s="94"/>
      <c r="G30" s="94"/>
      <c r="H30" s="94"/>
      <c r="I30" s="31"/>
      <c r="J30" s="31"/>
      <c r="K30" s="31"/>
      <c r="L30" s="31"/>
      <c r="M30" s="31"/>
      <c r="N30" s="31"/>
      <c r="O30" s="31"/>
      <c r="P30" s="31"/>
    </row>
    <row r="31" spans="1:16" ht="3" customHeight="1" x14ac:dyDescent="0.25">
      <c r="A31" s="21"/>
      <c r="B31" s="94"/>
      <c r="C31" s="94"/>
      <c r="D31" s="94"/>
      <c r="E31" s="94"/>
      <c r="F31" s="94"/>
      <c r="G31" s="94"/>
      <c r="H31" s="94"/>
      <c r="I31" s="31"/>
      <c r="J31" s="31"/>
      <c r="K31" s="31"/>
      <c r="L31" s="31"/>
      <c r="M31" s="31"/>
      <c r="N31" s="31"/>
      <c r="O31" s="31"/>
      <c r="P31" s="31"/>
    </row>
    <row r="32" spans="1:16" x14ac:dyDescent="0.25">
      <c r="A32" s="21">
        <v>11</v>
      </c>
      <c r="B32" s="93" t="s">
        <v>37</v>
      </c>
      <c r="C32" s="94"/>
      <c r="D32" s="94"/>
      <c r="E32" s="94"/>
      <c r="F32" s="94"/>
      <c r="G32" s="94"/>
      <c r="H32" s="94"/>
      <c r="I32" s="31"/>
      <c r="J32" s="31"/>
      <c r="K32" s="31"/>
      <c r="L32" s="31"/>
      <c r="M32" s="31"/>
      <c r="N32" s="31"/>
      <c r="O32" s="31"/>
      <c r="P32" s="31"/>
    </row>
    <row r="33" spans="1:16" x14ac:dyDescent="0.25">
      <c r="A33" s="21"/>
      <c r="B33" s="94"/>
      <c r="C33" s="94"/>
      <c r="D33" s="94"/>
      <c r="E33" s="94"/>
      <c r="F33" s="94"/>
      <c r="G33" s="94"/>
      <c r="H33" s="94"/>
      <c r="I33" s="31"/>
      <c r="J33" s="31"/>
      <c r="K33" s="31"/>
      <c r="L33" s="31"/>
      <c r="M33" s="31"/>
      <c r="N33" s="31"/>
      <c r="O33" s="31"/>
      <c r="P33" s="31"/>
    </row>
    <row r="34" spans="1:16" x14ac:dyDescent="0.25">
      <c r="A34" s="33">
        <v>12</v>
      </c>
      <c r="B34" s="94" t="s">
        <v>28</v>
      </c>
      <c r="C34" s="94"/>
      <c r="D34" s="94"/>
      <c r="E34" s="94"/>
      <c r="F34" s="94"/>
      <c r="G34" s="94"/>
      <c r="H34" s="94"/>
      <c r="I34" s="31"/>
      <c r="J34" s="31"/>
      <c r="K34" s="31"/>
      <c r="L34" s="31"/>
      <c r="M34" s="31"/>
      <c r="N34" s="31"/>
      <c r="O34" s="31"/>
      <c r="P34" s="31"/>
    </row>
    <row r="35" spans="1:16" x14ac:dyDescent="0.25">
      <c r="A35" s="33">
        <v>13</v>
      </c>
      <c r="B35" s="94" t="s">
        <v>29</v>
      </c>
      <c r="C35" s="94"/>
      <c r="D35" s="94"/>
      <c r="E35" s="94"/>
      <c r="F35" s="94"/>
      <c r="G35" s="94"/>
      <c r="H35" s="94"/>
      <c r="I35" s="31"/>
      <c r="J35" s="31"/>
      <c r="K35" s="31"/>
      <c r="L35" s="31"/>
      <c r="M35" s="31"/>
      <c r="N35" s="31"/>
      <c r="O35" s="31"/>
      <c r="P35" s="31"/>
    </row>
    <row r="36" spans="1:16" x14ac:dyDescent="0.25">
      <c r="A36" s="33"/>
      <c r="B36" s="94"/>
      <c r="C36" s="94"/>
      <c r="D36" s="94"/>
      <c r="E36" s="94"/>
      <c r="F36" s="94"/>
      <c r="G36" s="94"/>
      <c r="H36" s="94"/>
      <c r="I36" s="31"/>
      <c r="J36" s="31"/>
      <c r="K36" s="31"/>
      <c r="L36" s="31"/>
      <c r="M36" s="31"/>
      <c r="N36" s="31"/>
      <c r="O36" s="31"/>
      <c r="P36" s="31"/>
    </row>
    <row r="37" spans="1:16" x14ac:dyDescent="0.25">
      <c r="A37" s="33">
        <v>14</v>
      </c>
      <c r="B37" s="95" t="s">
        <v>16</v>
      </c>
      <c r="C37" s="95"/>
      <c r="D37" s="41">
        <f>D13*D15/4</f>
        <v>2400</v>
      </c>
      <c r="F37" s="31"/>
      <c r="G37" s="31"/>
      <c r="H37" s="31"/>
      <c r="I37" s="31"/>
      <c r="J37" s="31"/>
      <c r="K37" s="31"/>
      <c r="L37" s="31"/>
      <c r="M37" s="31"/>
      <c r="N37" s="31"/>
      <c r="O37" s="31"/>
      <c r="P37" s="31"/>
    </row>
    <row r="38" spans="1:16" x14ac:dyDescent="0.25">
      <c r="A38" s="33"/>
      <c r="B38" s="94" t="s">
        <v>19</v>
      </c>
      <c r="C38" s="94"/>
      <c r="D38" s="94"/>
      <c r="E38" s="94"/>
      <c r="F38" s="31"/>
      <c r="G38" s="31"/>
      <c r="H38" s="31"/>
      <c r="I38" s="31"/>
      <c r="J38" s="31"/>
      <c r="K38" s="31"/>
      <c r="L38" s="31"/>
      <c r="M38" s="31"/>
      <c r="N38" s="31"/>
      <c r="O38" s="31"/>
      <c r="P38" s="31"/>
    </row>
    <row r="39" spans="1:16" ht="15.6" customHeight="1" x14ac:dyDescent="0.25">
      <c r="A39" s="33"/>
      <c r="B39" s="94"/>
      <c r="C39" s="94"/>
      <c r="D39" s="94"/>
      <c r="E39" s="94"/>
      <c r="M39" s="31"/>
      <c r="N39" s="31"/>
      <c r="O39" s="31"/>
    </row>
    <row r="40" spans="1:16" ht="15.6" customHeight="1" x14ac:dyDescent="0.25">
      <c r="A40" s="33"/>
      <c r="B40" s="31"/>
      <c r="C40" s="31"/>
      <c r="D40" s="31"/>
      <c r="E40" s="31"/>
      <c r="M40" s="31"/>
      <c r="N40" s="31"/>
      <c r="O40" s="31"/>
    </row>
    <row r="41" spans="1:16" ht="15.75" thickBot="1" x14ac:dyDescent="0.3">
      <c r="A41" s="33" t="s">
        <v>23</v>
      </c>
      <c r="B41" s="103" t="s">
        <v>15</v>
      </c>
      <c r="C41" s="103"/>
      <c r="D41" s="103"/>
      <c r="M41" s="31"/>
      <c r="N41" s="31"/>
      <c r="O41" s="31"/>
    </row>
    <row r="42" spans="1:16" ht="42.6" customHeight="1" thickBot="1" x14ac:dyDescent="0.3">
      <c r="A42" s="98" t="s">
        <v>8</v>
      </c>
      <c r="B42" s="99"/>
      <c r="C42" s="99"/>
      <c r="D42" s="100"/>
      <c r="E42" s="12" t="s">
        <v>3</v>
      </c>
      <c r="F42" s="14"/>
    </row>
    <row r="43" spans="1:16" ht="15.75" thickBot="1" x14ac:dyDescent="0.3">
      <c r="A43" s="95" t="s">
        <v>87</v>
      </c>
      <c r="B43" s="95"/>
      <c r="C43" s="95"/>
      <c r="D43" s="44">
        <f>D$12/1000000</f>
        <v>60</v>
      </c>
      <c r="E43" s="2">
        <v>1</v>
      </c>
    </row>
    <row r="44" spans="1:16" ht="16.5" thickTop="1" thickBot="1" x14ac:dyDescent="0.3">
      <c r="A44" s="73"/>
      <c r="B44" s="73"/>
      <c r="C44" s="73" t="s">
        <v>9</v>
      </c>
      <c r="D44" s="39">
        <f>D$37/D$15</f>
        <v>1200</v>
      </c>
      <c r="E44" s="80" t="s">
        <v>99</v>
      </c>
      <c r="F44" s="80" t="s">
        <v>100</v>
      </c>
      <c r="G44" s="81" t="s">
        <v>101</v>
      </c>
    </row>
    <row r="45" spans="1:16" ht="15.75" thickTop="1" x14ac:dyDescent="0.25">
      <c r="A45" s="95" t="s">
        <v>104</v>
      </c>
      <c r="B45" s="95"/>
      <c r="C45" s="95"/>
      <c r="D45" s="72">
        <v>0.5</v>
      </c>
      <c r="E45" s="44">
        <f>F45*1000</f>
        <v>500</v>
      </c>
      <c r="F45" s="83">
        <f>G45*1000</f>
        <v>0.5</v>
      </c>
      <c r="G45" s="82">
        <f>D45/1000</f>
        <v>5.0000000000000001E-4</v>
      </c>
    </row>
    <row r="46" spans="1:16" x14ac:dyDescent="0.25">
      <c r="A46" s="95" t="s">
        <v>2</v>
      </c>
      <c r="B46" s="95"/>
      <c r="C46" s="95"/>
      <c r="D46" s="39">
        <f>D43*D45/D$14</f>
        <v>30</v>
      </c>
      <c r="E46" s="10"/>
    </row>
    <row r="47" spans="1:16" x14ac:dyDescent="0.25">
      <c r="A47" s="95" t="s">
        <v>30</v>
      </c>
      <c r="B47" s="95"/>
      <c r="C47" s="95"/>
      <c r="D47" s="40">
        <f>2000-D46-D44</f>
        <v>770</v>
      </c>
      <c r="E47" s="73"/>
      <c r="F47" s="15"/>
    </row>
    <row r="48" spans="1:16" ht="15.75" thickBot="1" x14ac:dyDescent="0.3">
      <c r="A48" s="86"/>
      <c r="B48" s="86"/>
      <c r="C48" s="87" t="s">
        <v>17</v>
      </c>
      <c r="D48" s="88">
        <f>D44+D46+D47</f>
        <v>2000</v>
      </c>
      <c r="E48" s="86"/>
      <c r="F48" s="89"/>
      <c r="G48" s="86"/>
    </row>
    <row r="49" spans="1:8" ht="16.5" thickTop="1" thickBot="1" x14ac:dyDescent="0.3">
      <c r="A49" s="95" t="s">
        <v>87</v>
      </c>
      <c r="B49" s="95"/>
      <c r="C49" s="95"/>
      <c r="D49" s="44">
        <f>D$12/1000000</f>
        <v>60</v>
      </c>
      <c r="E49" s="2">
        <v>2</v>
      </c>
    </row>
    <row r="50" spans="1:8" ht="16.5" thickTop="1" thickBot="1" x14ac:dyDescent="0.3">
      <c r="A50" s="73"/>
      <c r="B50" s="73"/>
      <c r="C50" s="73" t="s">
        <v>9</v>
      </c>
      <c r="D50" s="39">
        <f>D$37/D$15</f>
        <v>1200</v>
      </c>
      <c r="E50" s="80" t="s">
        <v>99</v>
      </c>
      <c r="F50" s="80" t="s">
        <v>100</v>
      </c>
      <c r="G50" s="81" t="s">
        <v>101</v>
      </c>
      <c r="H50" s="10"/>
    </row>
    <row r="51" spans="1:8" ht="15.75" thickTop="1" x14ac:dyDescent="0.25">
      <c r="A51" s="95" t="s">
        <v>104</v>
      </c>
      <c r="B51" s="95"/>
      <c r="C51" s="95"/>
      <c r="D51" s="48">
        <v>0.1</v>
      </c>
      <c r="E51" s="44">
        <f>F51*1000</f>
        <v>100</v>
      </c>
      <c r="F51" s="83">
        <f>G51*1000</f>
        <v>0.1</v>
      </c>
      <c r="G51" s="82">
        <f>D51/1000</f>
        <v>1E-4</v>
      </c>
    </row>
    <row r="52" spans="1:8" x14ac:dyDescent="0.25">
      <c r="A52" s="95" t="s">
        <v>2</v>
      </c>
      <c r="B52" s="95"/>
      <c r="C52" s="95"/>
      <c r="D52" s="39">
        <f>D49*D51/D$14</f>
        <v>6</v>
      </c>
      <c r="E52" s="10"/>
    </row>
    <row r="53" spans="1:8" x14ac:dyDescent="0.25">
      <c r="A53" s="95" t="s">
        <v>30</v>
      </c>
      <c r="B53" s="95"/>
      <c r="C53" s="95"/>
      <c r="D53" s="40">
        <f>2000-D52-D50</f>
        <v>794</v>
      </c>
      <c r="E53" s="73"/>
      <c r="F53" s="15"/>
    </row>
    <row r="54" spans="1:8" ht="15.75" thickBot="1" x14ac:dyDescent="0.3">
      <c r="A54" s="86"/>
      <c r="B54" s="86"/>
      <c r="C54" s="87" t="s">
        <v>17</v>
      </c>
      <c r="D54" s="88">
        <f>D50+D52+D53</f>
        <v>2000</v>
      </c>
      <c r="E54" s="86"/>
      <c r="F54" s="89"/>
      <c r="G54" s="86"/>
    </row>
    <row r="55" spans="1:8" ht="15.75" thickTop="1" x14ac:dyDescent="0.25"/>
    <row r="56" spans="1:8" x14ac:dyDescent="0.25">
      <c r="A56">
        <v>20</v>
      </c>
      <c r="B56" s="97" t="s">
        <v>20</v>
      </c>
      <c r="C56" s="97"/>
      <c r="D56" s="97"/>
      <c r="E56" s="97"/>
    </row>
    <row r="57" spans="1:8" x14ac:dyDescent="0.25">
      <c r="A57">
        <v>21</v>
      </c>
      <c r="B57" s="94" t="s">
        <v>44</v>
      </c>
      <c r="C57" s="94"/>
      <c r="D57" s="94"/>
      <c r="E57" s="94"/>
    </row>
    <row r="58" spans="1:8" x14ac:dyDescent="0.25">
      <c r="B58" s="94"/>
      <c r="C58" s="94"/>
      <c r="D58" s="94"/>
      <c r="E58" s="94"/>
    </row>
    <row r="59" spans="1:8" x14ac:dyDescent="0.25">
      <c r="A59">
        <v>22</v>
      </c>
      <c r="B59" s="94" t="s">
        <v>13</v>
      </c>
      <c r="C59" s="94"/>
      <c r="D59" s="94"/>
      <c r="E59" s="94"/>
    </row>
    <row r="60" spans="1:8" x14ac:dyDescent="0.25">
      <c r="B60" s="94"/>
      <c r="C60" s="94"/>
      <c r="D60" s="94"/>
      <c r="E60" s="94"/>
    </row>
    <row r="61" spans="1:8" x14ac:dyDescent="0.25">
      <c r="A61">
        <v>23</v>
      </c>
      <c r="B61" s="94" t="s">
        <v>38</v>
      </c>
      <c r="C61" s="94"/>
      <c r="D61" s="94"/>
      <c r="E61" s="94"/>
    </row>
    <row r="62" spans="1:8" x14ac:dyDescent="0.25">
      <c r="B62" s="94"/>
      <c r="C62" s="94"/>
      <c r="D62" s="94"/>
      <c r="E62" s="94"/>
    </row>
    <row r="63" spans="1:8" x14ac:dyDescent="0.25">
      <c r="B63" s="94"/>
      <c r="C63" s="94"/>
      <c r="D63" s="94"/>
      <c r="E63" s="94"/>
    </row>
    <row r="64" spans="1:8" x14ac:dyDescent="0.25">
      <c r="A64">
        <v>24</v>
      </c>
      <c r="B64" s="94" t="s">
        <v>21</v>
      </c>
      <c r="C64" s="94"/>
      <c r="D64" s="94"/>
      <c r="E64" s="94"/>
    </row>
    <row r="65" spans="1:6" x14ac:dyDescent="0.25">
      <c r="B65" s="94"/>
      <c r="C65" s="94"/>
      <c r="D65" s="94"/>
      <c r="E65" s="94"/>
      <c r="F65"/>
    </row>
    <row r="66" spans="1:6" x14ac:dyDescent="0.25">
      <c r="B66" s="94"/>
      <c r="C66" s="94"/>
      <c r="D66" s="94"/>
      <c r="E66" s="94"/>
      <c r="F66"/>
    </row>
    <row r="67" spans="1:6" x14ac:dyDescent="0.25">
      <c r="A67">
        <v>25</v>
      </c>
      <c r="B67" s="94" t="s">
        <v>44</v>
      </c>
      <c r="C67" s="94"/>
      <c r="D67" s="94"/>
      <c r="E67" s="94"/>
      <c r="F67"/>
    </row>
    <row r="68" spans="1:6" x14ac:dyDescent="0.25">
      <c r="B68" s="94"/>
      <c r="C68" s="94"/>
      <c r="D68" s="94"/>
      <c r="E68" s="94"/>
      <c r="F68"/>
    </row>
    <row r="69" spans="1:6" x14ac:dyDescent="0.25">
      <c r="A69">
        <v>26</v>
      </c>
      <c r="B69" s="94" t="s">
        <v>13</v>
      </c>
      <c r="C69" s="94"/>
      <c r="D69" s="94"/>
      <c r="E69" s="94"/>
      <c r="F69"/>
    </row>
    <row r="70" spans="1:6" x14ac:dyDescent="0.25">
      <c r="B70" s="94"/>
      <c r="C70" s="94"/>
      <c r="D70" s="94"/>
      <c r="E70" s="94"/>
      <c r="F70"/>
    </row>
    <row r="71" spans="1:6" x14ac:dyDescent="0.25">
      <c r="A71">
        <v>27</v>
      </c>
      <c r="B71" s="94" t="s">
        <v>45</v>
      </c>
      <c r="C71" s="94"/>
      <c r="D71" s="94"/>
      <c r="E71" s="94"/>
      <c r="F71"/>
    </row>
    <row r="72" spans="1:6" x14ac:dyDescent="0.25">
      <c r="B72" s="94"/>
      <c r="C72" s="94"/>
      <c r="D72" s="94"/>
      <c r="E72" s="94"/>
      <c r="F72"/>
    </row>
    <row r="73" spans="1:6" x14ac:dyDescent="0.25">
      <c r="B73" s="94"/>
      <c r="C73" s="94"/>
      <c r="D73" s="94"/>
      <c r="E73" s="94"/>
      <c r="F73"/>
    </row>
    <row r="74" spans="1:6" x14ac:dyDescent="0.25">
      <c r="A74">
        <v>28</v>
      </c>
      <c r="B74" s="94" t="s">
        <v>47</v>
      </c>
      <c r="C74" s="94"/>
      <c r="D74" s="94"/>
      <c r="E74" s="94"/>
      <c r="F74"/>
    </row>
    <row r="75" spans="1:6" x14ac:dyDescent="0.25">
      <c r="A75">
        <v>29</v>
      </c>
      <c r="B75" s="94" t="s">
        <v>48</v>
      </c>
      <c r="C75" s="94"/>
      <c r="D75" s="94"/>
      <c r="E75" s="94"/>
      <c r="F75"/>
    </row>
    <row r="76" spans="1:6" x14ac:dyDescent="0.25">
      <c r="B76" s="94"/>
      <c r="C76" s="94"/>
      <c r="D76" s="94"/>
      <c r="E76" s="94"/>
      <c r="F76"/>
    </row>
    <row r="77" spans="1:6" x14ac:dyDescent="0.25">
      <c r="A77">
        <v>30</v>
      </c>
      <c r="B77" s="94" t="s">
        <v>111</v>
      </c>
      <c r="C77" s="94"/>
      <c r="D77" s="94"/>
      <c r="E77" s="94"/>
      <c r="F77"/>
    </row>
    <row r="78" spans="1:6" x14ac:dyDescent="0.25">
      <c r="B78" s="94"/>
      <c r="C78" s="94"/>
      <c r="D78" s="94"/>
      <c r="E78" s="94"/>
      <c r="F78"/>
    </row>
    <row r="79" spans="1:6" x14ac:dyDescent="0.25">
      <c r="A79">
        <v>31</v>
      </c>
      <c r="B79" s="97" t="s">
        <v>24</v>
      </c>
      <c r="C79" s="97"/>
      <c r="D79" s="97"/>
      <c r="E79" s="97"/>
      <c r="F79"/>
    </row>
  </sheetData>
  <mergeCells count="50">
    <mergeCell ref="A2:C2"/>
    <mergeCell ref="A4:C4"/>
    <mergeCell ref="A12:C12"/>
    <mergeCell ref="A5:H5"/>
    <mergeCell ref="A6:H7"/>
    <mergeCell ref="A9:C9"/>
    <mergeCell ref="A11:C11"/>
    <mergeCell ref="A3:C3"/>
    <mergeCell ref="B26:H26"/>
    <mergeCell ref="A13:C13"/>
    <mergeCell ref="A14:C14"/>
    <mergeCell ref="A15:C15"/>
    <mergeCell ref="A17:C17"/>
    <mergeCell ref="B19:C19"/>
    <mergeCell ref="B20:H20"/>
    <mergeCell ref="B21:H21"/>
    <mergeCell ref="B22:H22"/>
    <mergeCell ref="B23:H23"/>
    <mergeCell ref="B24:H25"/>
    <mergeCell ref="A43:C43"/>
    <mergeCell ref="B27:H27"/>
    <mergeCell ref="B28:H28"/>
    <mergeCell ref="B29:H29"/>
    <mergeCell ref="B30:H31"/>
    <mergeCell ref="B32:H33"/>
    <mergeCell ref="B34:H34"/>
    <mergeCell ref="B35:H36"/>
    <mergeCell ref="B37:C37"/>
    <mergeCell ref="B38:E39"/>
    <mergeCell ref="B41:D41"/>
    <mergeCell ref="A42:D42"/>
    <mergeCell ref="B64:E66"/>
    <mergeCell ref="A45:C45"/>
    <mergeCell ref="A46:C46"/>
    <mergeCell ref="A47:C47"/>
    <mergeCell ref="A49:C49"/>
    <mergeCell ref="A51:C51"/>
    <mergeCell ref="A52:C52"/>
    <mergeCell ref="A53:C53"/>
    <mergeCell ref="B56:E56"/>
    <mergeCell ref="B57:E58"/>
    <mergeCell ref="B59:E60"/>
    <mergeCell ref="B61:E63"/>
    <mergeCell ref="B79:E79"/>
    <mergeCell ref="B67:E68"/>
    <mergeCell ref="B69:E70"/>
    <mergeCell ref="B71:E73"/>
    <mergeCell ref="B74:E74"/>
    <mergeCell ref="B75:E76"/>
    <mergeCell ref="B77:E78"/>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8"/>
  <sheetViews>
    <sheetView workbookViewId="0">
      <selection activeCell="D9" sqref="D9"/>
    </sheetView>
  </sheetViews>
  <sheetFormatPr defaultRowHeight="15" x14ac:dyDescent="0.25"/>
  <cols>
    <col min="1" max="1" width="7.28515625" customWidth="1"/>
    <col min="3" max="3" width="29.7109375" customWidth="1"/>
    <col min="4" max="4" width="13.7109375" customWidth="1"/>
    <col min="5" max="5" width="10.85546875" bestFit="1" customWidth="1"/>
    <col min="6" max="6" width="14.5703125" style="10" customWidth="1"/>
    <col min="7" max="7" width="10.85546875" bestFit="1" customWidth="1"/>
    <col min="8" max="8" width="21.85546875" customWidth="1"/>
    <col min="9" max="9" width="24.140625" customWidth="1"/>
    <col min="10" max="10" width="18" customWidth="1"/>
    <col min="11" max="11" width="20.7109375" customWidth="1"/>
    <col min="12" max="12" width="13" customWidth="1"/>
  </cols>
  <sheetData>
    <row r="1" spans="1:16" x14ac:dyDescent="0.25">
      <c r="A1" t="s">
        <v>10</v>
      </c>
    </row>
    <row r="2" spans="1:16" x14ac:dyDescent="0.25">
      <c r="A2" s="113" t="s">
        <v>80</v>
      </c>
      <c r="B2" s="113"/>
      <c r="C2" s="113"/>
      <c r="D2" s="66"/>
      <c r="E2" s="67"/>
      <c r="F2" s="67"/>
      <c r="G2" s="67"/>
    </row>
    <row r="3" spans="1:16" x14ac:dyDescent="0.25">
      <c r="A3" s="114" t="s">
        <v>81</v>
      </c>
      <c r="B3" s="114"/>
      <c r="C3" s="114"/>
      <c r="D3" s="66"/>
      <c r="E3" s="67"/>
      <c r="F3" s="67"/>
      <c r="G3" s="67"/>
    </row>
    <row r="4" spans="1:16" x14ac:dyDescent="0.25">
      <c r="A4" s="96" t="s">
        <v>122</v>
      </c>
      <c r="B4" s="97"/>
      <c r="C4" s="97"/>
      <c r="D4" s="97"/>
      <c r="E4" s="97"/>
      <c r="F4" s="97"/>
      <c r="G4" s="97"/>
      <c r="H4" s="97"/>
    </row>
    <row r="5" spans="1:16" x14ac:dyDescent="0.25">
      <c r="A5" s="108" t="s">
        <v>123</v>
      </c>
      <c r="B5" s="94"/>
      <c r="C5" s="94"/>
      <c r="D5" s="94"/>
      <c r="E5" s="94"/>
      <c r="F5" s="94"/>
      <c r="G5" s="94"/>
      <c r="H5" s="94"/>
    </row>
    <row r="6" spans="1:16" x14ac:dyDescent="0.25">
      <c r="A6" s="94"/>
      <c r="B6" s="94"/>
      <c r="C6" s="94"/>
      <c r="D6" s="94"/>
      <c r="E6" s="94"/>
      <c r="F6" s="94"/>
      <c r="G6" s="94"/>
      <c r="H6" s="94"/>
    </row>
    <row r="7" spans="1:16" x14ac:dyDescent="0.25">
      <c r="A7" s="9"/>
      <c r="B7" s="66"/>
      <c r="C7" s="66"/>
      <c r="D7" s="66"/>
      <c r="E7" s="67"/>
      <c r="F7" s="13"/>
      <c r="G7" s="67"/>
    </row>
    <row r="8" spans="1:16" x14ac:dyDescent="0.25">
      <c r="A8" s="103" t="s">
        <v>0</v>
      </c>
      <c r="B8" s="112"/>
      <c r="C8" s="112"/>
      <c r="D8" s="66"/>
    </row>
    <row r="9" spans="1:16" x14ac:dyDescent="0.25">
      <c r="C9" s="63" t="s">
        <v>4</v>
      </c>
      <c r="D9" s="2" t="s">
        <v>127</v>
      </c>
    </row>
    <row r="10" spans="1:16" x14ac:dyDescent="0.25">
      <c r="A10" s="95" t="s">
        <v>7</v>
      </c>
      <c r="B10" s="95"/>
      <c r="C10" s="95"/>
      <c r="D10" s="1">
        <v>12500000</v>
      </c>
      <c r="E10" s="2">
        <v>1</v>
      </c>
      <c r="F10" s="45" t="s">
        <v>96</v>
      </c>
    </row>
    <row r="11" spans="1:16" ht="15.75" thickBot="1" x14ac:dyDescent="0.3">
      <c r="A11" s="95" t="s">
        <v>1</v>
      </c>
      <c r="B11" s="95"/>
      <c r="C11" s="95"/>
      <c r="D11" s="1">
        <v>300000000</v>
      </c>
      <c r="E11" s="63"/>
      <c r="F11" s="63"/>
      <c r="G11" s="63"/>
      <c r="H11" s="10"/>
      <c r="I11" s="64"/>
      <c r="J11" s="64"/>
      <c r="K11" s="64"/>
      <c r="L11" s="64"/>
      <c r="M11" s="64"/>
      <c r="N11" s="64"/>
      <c r="O11" s="64"/>
      <c r="P11" s="64"/>
    </row>
    <row r="12" spans="1:16" ht="15.75" thickBot="1" x14ac:dyDescent="0.3">
      <c r="A12" s="95" t="s">
        <v>5</v>
      </c>
      <c r="B12" s="95"/>
      <c r="C12" s="95"/>
      <c r="D12" s="44">
        <f>(D11/D10)*1000</f>
        <v>24000</v>
      </c>
      <c r="E12" s="74" t="s">
        <v>88</v>
      </c>
      <c r="F12" s="74" t="s">
        <v>58</v>
      </c>
      <c r="G12" s="75" t="s">
        <v>98</v>
      </c>
      <c r="I12" s="64"/>
      <c r="J12" s="64"/>
      <c r="K12" s="64"/>
      <c r="L12" s="64"/>
      <c r="M12" s="64"/>
      <c r="N12" s="64"/>
      <c r="O12" s="64"/>
      <c r="P12" s="64"/>
    </row>
    <row r="13" spans="1:16" ht="15.75" thickBot="1" x14ac:dyDescent="0.3">
      <c r="A13" s="109" t="s">
        <v>103</v>
      </c>
      <c r="B13" s="109"/>
      <c r="C13" s="109"/>
      <c r="D13" s="85">
        <v>0.1</v>
      </c>
      <c r="E13" s="76">
        <f>D13*1000</f>
        <v>100</v>
      </c>
      <c r="F13" s="77">
        <f>D13</f>
        <v>0.1</v>
      </c>
      <c r="G13" s="78">
        <f>F13*1000</f>
        <v>100</v>
      </c>
      <c r="I13" s="64"/>
      <c r="J13" s="64"/>
      <c r="K13" s="64"/>
      <c r="L13" s="64"/>
      <c r="M13" s="64"/>
      <c r="N13" s="64"/>
      <c r="O13" s="64"/>
      <c r="P13" s="64"/>
    </row>
    <row r="14" spans="1:16" x14ac:dyDescent="0.25">
      <c r="A14" s="95" t="s">
        <v>18</v>
      </c>
      <c r="B14" s="95"/>
      <c r="C14" s="95"/>
      <c r="D14" s="2">
        <v>1</v>
      </c>
      <c r="I14" s="64"/>
      <c r="J14" s="64"/>
      <c r="K14" s="64"/>
      <c r="L14" s="64"/>
      <c r="M14" s="64"/>
      <c r="N14" s="64"/>
      <c r="O14" s="64"/>
      <c r="P14" s="64"/>
    </row>
    <row r="15" spans="1:16" x14ac:dyDescent="0.25">
      <c r="A15" s="63"/>
      <c r="B15" s="63"/>
      <c r="C15" s="63"/>
      <c r="D15" s="6"/>
      <c r="I15" s="64"/>
      <c r="J15" s="64"/>
      <c r="K15" s="64"/>
      <c r="L15" s="64"/>
      <c r="M15" s="64"/>
      <c r="N15" s="64"/>
      <c r="O15" s="64"/>
      <c r="P15" s="64"/>
    </row>
    <row r="16" spans="1:16" x14ac:dyDescent="0.25">
      <c r="A16" s="102" t="s">
        <v>11</v>
      </c>
      <c r="B16" s="102"/>
      <c r="C16" s="102"/>
      <c r="D16" s="6"/>
      <c r="I16" s="64"/>
      <c r="J16" s="64"/>
      <c r="K16" s="64"/>
      <c r="L16" s="64"/>
      <c r="M16" s="64"/>
      <c r="N16" s="64"/>
      <c r="O16" s="64"/>
      <c r="P16" s="64"/>
    </row>
    <row r="17" spans="1:16" x14ac:dyDescent="0.25">
      <c r="A17" s="65"/>
      <c r="B17" s="65"/>
      <c r="C17" s="65"/>
      <c r="D17" s="6"/>
      <c r="I17" s="62"/>
      <c r="J17" s="62"/>
      <c r="K17" s="62"/>
      <c r="L17" s="62"/>
      <c r="M17" s="62"/>
      <c r="N17" s="62"/>
      <c r="O17" s="62"/>
      <c r="P17" s="62"/>
    </row>
    <row r="18" spans="1:16" x14ac:dyDescent="0.25">
      <c r="A18" t="s">
        <v>22</v>
      </c>
      <c r="B18" s="95" t="s">
        <v>6</v>
      </c>
      <c r="C18" s="95"/>
      <c r="D18" s="69">
        <f>IF(D14*D11&gt;600000000,"Need to scale up reagent volumes", D12*D14)</f>
        <v>24000</v>
      </c>
      <c r="E18" s="42">
        <f>D18/(E10*1000)</f>
        <v>24</v>
      </c>
      <c r="F18" s="45" t="s">
        <v>97</v>
      </c>
      <c r="I18" s="62"/>
      <c r="J18" s="62"/>
      <c r="K18" s="62"/>
      <c r="L18" s="62"/>
      <c r="M18" s="62"/>
      <c r="N18" s="62"/>
      <c r="O18" s="62"/>
      <c r="P18" s="62"/>
    </row>
    <row r="19" spans="1:16" x14ac:dyDescent="0.25">
      <c r="A19" s="21">
        <v>1</v>
      </c>
      <c r="B19" s="101" t="s">
        <v>14</v>
      </c>
      <c r="C19" s="101"/>
      <c r="D19" s="101"/>
      <c r="E19" s="101"/>
      <c r="F19" s="101"/>
      <c r="G19" s="101"/>
      <c r="H19" s="101"/>
      <c r="I19" s="62"/>
      <c r="J19" s="62"/>
      <c r="K19" s="62"/>
      <c r="L19" s="62"/>
      <c r="M19" s="62"/>
      <c r="N19" s="62"/>
      <c r="O19" s="62"/>
      <c r="P19" s="62"/>
    </row>
    <row r="20" spans="1:16" x14ac:dyDescent="0.25">
      <c r="A20" s="21">
        <v>2</v>
      </c>
      <c r="B20" s="101" t="s">
        <v>106</v>
      </c>
      <c r="C20" s="101"/>
      <c r="D20" s="101"/>
      <c r="E20" s="101"/>
      <c r="F20" s="101"/>
      <c r="G20" s="101"/>
      <c r="H20" s="101"/>
      <c r="I20" s="62"/>
      <c r="J20" s="62"/>
      <c r="K20" s="62"/>
      <c r="L20" s="62"/>
      <c r="M20" s="62"/>
      <c r="N20" s="62"/>
      <c r="O20" s="62"/>
      <c r="P20" s="62"/>
    </row>
    <row r="21" spans="1:16" x14ac:dyDescent="0.25">
      <c r="A21" s="21">
        <v>3</v>
      </c>
      <c r="B21" s="101" t="s">
        <v>41</v>
      </c>
      <c r="C21" s="101"/>
      <c r="D21" s="101"/>
      <c r="E21" s="101"/>
      <c r="F21" s="101"/>
      <c r="G21" s="101"/>
      <c r="H21" s="101"/>
      <c r="I21" s="62"/>
      <c r="J21" s="62"/>
      <c r="K21" s="62"/>
      <c r="L21" s="62"/>
      <c r="M21" s="62"/>
      <c r="N21" s="62"/>
      <c r="O21" s="62"/>
      <c r="P21" s="62"/>
    </row>
    <row r="22" spans="1:16" x14ac:dyDescent="0.25">
      <c r="A22" s="21">
        <v>4</v>
      </c>
      <c r="B22" s="101" t="s">
        <v>121</v>
      </c>
      <c r="C22" s="101"/>
      <c r="D22" s="101"/>
      <c r="E22" s="101"/>
      <c r="F22" s="101"/>
      <c r="G22" s="101"/>
      <c r="H22" s="101"/>
      <c r="I22" s="62"/>
      <c r="J22" s="62"/>
      <c r="K22" s="62"/>
      <c r="L22" s="62"/>
      <c r="M22" s="62"/>
      <c r="N22" s="62"/>
      <c r="O22" s="62"/>
      <c r="P22" s="62"/>
    </row>
    <row r="23" spans="1:16" ht="14.45" customHeight="1" x14ac:dyDescent="0.25">
      <c r="A23" s="21">
        <v>5</v>
      </c>
      <c r="B23" s="93" t="s">
        <v>35</v>
      </c>
      <c r="C23" s="93"/>
      <c r="D23" s="93"/>
      <c r="E23" s="93"/>
      <c r="F23" s="93"/>
      <c r="G23" s="93"/>
      <c r="H23" s="93"/>
      <c r="I23" s="62"/>
      <c r="J23" s="62"/>
      <c r="K23" s="62"/>
      <c r="L23" s="62"/>
      <c r="M23" s="62"/>
      <c r="N23" s="62"/>
      <c r="O23" s="62"/>
      <c r="P23" s="62"/>
    </row>
    <row r="24" spans="1:16" x14ac:dyDescent="0.25">
      <c r="A24" s="21"/>
      <c r="B24" s="93"/>
      <c r="C24" s="93"/>
      <c r="D24" s="93"/>
      <c r="E24" s="93"/>
      <c r="F24" s="93"/>
      <c r="G24" s="93"/>
      <c r="H24" s="93"/>
      <c r="I24" s="62"/>
      <c r="J24" s="62"/>
      <c r="K24" s="62"/>
      <c r="L24" s="62"/>
      <c r="M24" s="62"/>
      <c r="N24" s="62"/>
      <c r="O24" s="62"/>
      <c r="P24" s="62"/>
    </row>
    <row r="25" spans="1:16" ht="14.45" customHeight="1" x14ac:dyDescent="0.25">
      <c r="A25" s="21">
        <v>6</v>
      </c>
      <c r="B25" s="93" t="s">
        <v>93</v>
      </c>
      <c r="C25" s="93"/>
      <c r="D25" s="93"/>
      <c r="E25" s="93"/>
      <c r="F25" s="93"/>
      <c r="G25" s="93"/>
      <c r="H25" s="93"/>
      <c r="I25" s="94" t="s">
        <v>94</v>
      </c>
      <c r="J25" s="94"/>
      <c r="K25" s="94"/>
      <c r="L25" s="62"/>
      <c r="M25" s="62"/>
      <c r="N25" s="62"/>
      <c r="O25" s="62"/>
      <c r="P25" s="62"/>
    </row>
    <row r="26" spans="1:16" ht="14.45" customHeight="1" x14ac:dyDescent="0.25">
      <c r="A26" s="21">
        <v>7</v>
      </c>
      <c r="B26" s="94" t="s">
        <v>124</v>
      </c>
      <c r="C26" s="94"/>
      <c r="D26" s="94"/>
      <c r="E26" s="94"/>
      <c r="F26" s="94"/>
      <c r="G26" s="94"/>
      <c r="H26" s="94"/>
      <c r="I26" s="94"/>
      <c r="J26" s="94"/>
      <c r="K26" s="94"/>
      <c r="L26" s="62"/>
      <c r="M26" s="62"/>
      <c r="N26" s="62"/>
      <c r="O26" s="62"/>
      <c r="P26" s="62"/>
    </row>
    <row r="27" spans="1:16" ht="14.45" customHeight="1" x14ac:dyDescent="0.25">
      <c r="A27" s="21">
        <v>8</v>
      </c>
      <c r="B27" s="93" t="s">
        <v>12</v>
      </c>
      <c r="C27" s="93"/>
      <c r="D27" s="93"/>
      <c r="E27" s="93"/>
      <c r="F27" s="93"/>
      <c r="G27" s="93"/>
      <c r="H27" s="93"/>
      <c r="I27" s="62"/>
      <c r="J27" s="62"/>
      <c r="K27" s="62"/>
      <c r="L27" s="62"/>
      <c r="M27" s="62"/>
      <c r="N27" s="62"/>
      <c r="O27" s="62"/>
      <c r="P27" s="62"/>
    </row>
    <row r="28" spans="1:16" x14ac:dyDescent="0.25">
      <c r="A28" s="21">
        <v>9</v>
      </c>
      <c r="B28" s="93" t="s">
        <v>44</v>
      </c>
      <c r="C28" s="94"/>
      <c r="D28" s="94"/>
      <c r="E28" s="94"/>
      <c r="F28" s="94"/>
      <c r="G28" s="94"/>
      <c r="H28" s="94"/>
      <c r="I28" s="62"/>
      <c r="J28" s="62"/>
      <c r="K28" s="62"/>
      <c r="L28" s="62"/>
      <c r="M28" s="62"/>
      <c r="N28" s="62"/>
      <c r="O28" s="62"/>
      <c r="P28" s="62"/>
    </row>
    <row r="29" spans="1:16" x14ac:dyDescent="0.25">
      <c r="A29" s="21">
        <v>10</v>
      </c>
      <c r="B29" s="93" t="s">
        <v>13</v>
      </c>
      <c r="C29" s="94"/>
      <c r="D29" s="94"/>
      <c r="E29" s="94"/>
      <c r="F29" s="94"/>
      <c r="G29" s="94"/>
      <c r="H29" s="94"/>
      <c r="I29" s="62"/>
      <c r="J29" s="62"/>
      <c r="K29" s="62"/>
      <c r="L29" s="62"/>
      <c r="M29" s="62"/>
      <c r="N29" s="62"/>
      <c r="O29" s="62"/>
      <c r="P29" s="62"/>
    </row>
    <row r="30" spans="1:16" ht="3" customHeight="1" x14ac:dyDescent="0.25">
      <c r="A30" s="21"/>
      <c r="B30" s="94"/>
      <c r="C30" s="94"/>
      <c r="D30" s="94"/>
      <c r="E30" s="94"/>
      <c r="F30" s="94"/>
      <c r="G30" s="94"/>
      <c r="H30" s="94"/>
      <c r="I30" s="62"/>
      <c r="J30" s="62"/>
      <c r="K30" s="62"/>
      <c r="L30" s="62"/>
      <c r="M30" s="62"/>
      <c r="N30" s="62"/>
      <c r="O30" s="62"/>
      <c r="P30" s="62"/>
    </row>
    <row r="31" spans="1:16" x14ac:dyDescent="0.25">
      <c r="A31" s="21">
        <v>11</v>
      </c>
      <c r="B31" s="93" t="s">
        <v>37</v>
      </c>
      <c r="C31" s="94"/>
      <c r="D31" s="94"/>
      <c r="E31" s="94"/>
      <c r="F31" s="94"/>
      <c r="G31" s="94"/>
      <c r="H31" s="94"/>
      <c r="I31" s="62"/>
      <c r="J31" s="62"/>
      <c r="K31" s="62"/>
      <c r="L31" s="62"/>
      <c r="M31" s="62"/>
      <c r="N31" s="62"/>
      <c r="O31" s="62"/>
      <c r="P31" s="62"/>
    </row>
    <row r="32" spans="1:16" x14ac:dyDescent="0.25">
      <c r="A32" s="21"/>
      <c r="B32" s="94"/>
      <c r="C32" s="94"/>
      <c r="D32" s="94"/>
      <c r="E32" s="94"/>
      <c r="F32" s="94"/>
      <c r="G32" s="94"/>
      <c r="H32" s="94"/>
      <c r="I32" s="62"/>
      <c r="J32" s="62"/>
      <c r="K32" s="62"/>
      <c r="L32" s="62"/>
      <c r="M32" s="62"/>
      <c r="N32" s="62"/>
      <c r="O32" s="62"/>
      <c r="P32" s="62"/>
    </row>
    <row r="33" spans="1:16" x14ac:dyDescent="0.25">
      <c r="A33" s="63">
        <v>12</v>
      </c>
      <c r="B33" s="94" t="s">
        <v>28</v>
      </c>
      <c r="C33" s="94"/>
      <c r="D33" s="94"/>
      <c r="E33" s="94"/>
      <c r="F33" s="94"/>
      <c r="G33" s="94"/>
      <c r="H33" s="94"/>
      <c r="I33" s="62"/>
      <c r="J33" s="62"/>
      <c r="K33" s="62"/>
      <c r="L33" s="62"/>
      <c r="M33" s="62"/>
      <c r="N33" s="62"/>
      <c r="O33" s="62"/>
      <c r="P33" s="62"/>
    </row>
    <row r="34" spans="1:16" x14ac:dyDescent="0.25">
      <c r="A34" s="63">
        <v>13</v>
      </c>
      <c r="B34" s="94" t="s">
        <v>29</v>
      </c>
      <c r="C34" s="94"/>
      <c r="D34" s="94"/>
      <c r="E34" s="94"/>
      <c r="F34" s="94"/>
      <c r="G34" s="94"/>
      <c r="H34" s="94"/>
      <c r="I34" s="62"/>
      <c r="J34" s="62"/>
      <c r="K34" s="62"/>
      <c r="L34" s="62"/>
      <c r="M34" s="62"/>
      <c r="N34" s="62"/>
      <c r="O34" s="62"/>
      <c r="P34" s="62"/>
    </row>
    <row r="35" spans="1:16" x14ac:dyDescent="0.25">
      <c r="A35" s="63"/>
      <c r="B35" s="94"/>
      <c r="C35" s="94"/>
      <c r="D35" s="94"/>
      <c r="E35" s="94"/>
      <c r="F35" s="94"/>
      <c r="G35" s="94"/>
      <c r="H35" s="94"/>
      <c r="I35" s="62"/>
      <c r="J35" s="62"/>
      <c r="K35" s="62"/>
      <c r="L35" s="62"/>
      <c r="M35" s="62"/>
      <c r="N35" s="62"/>
      <c r="O35" s="62"/>
      <c r="P35" s="62"/>
    </row>
    <row r="36" spans="1:16" x14ac:dyDescent="0.25">
      <c r="A36" s="63">
        <v>14</v>
      </c>
      <c r="B36" s="95" t="s">
        <v>16</v>
      </c>
      <c r="C36" s="95"/>
      <c r="D36" s="41">
        <f>D12*D14/20</f>
        <v>1200</v>
      </c>
      <c r="F36" s="62"/>
      <c r="G36" s="62"/>
      <c r="H36" s="62"/>
      <c r="I36" s="62"/>
      <c r="J36" s="62"/>
      <c r="K36" s="62"/>
      <c r="L36" s="62"/>
      <c r="M36" s="62"/>
      <c r="N36" s="62"/>
      <c r="O36" s="62"/>
      <c r="P36" s="62"/>
    </row>
    <row r="37" spans="1:16" x14ac:dyDescent="0.25">
      <c r="A37" s="63"/>
      <c r="B37" s="94" t="s">
        <v>19</v>
      </c>
      <c r="C37" s="94"/>
      <c r="D37" s="94"/>
      <c r="E37" s="94"/>
      <c r="F37" s="62"/>
      <c r="G37" s="62"/>
      <c r="H37" s="62"/>
      <c r="I37" s="62"/>
      <c r="J37" s="62"/>
      <c r="K37" s="62"/>
      <c r="L37" s="62"/>
      <c r="M37" s="62"/>
      <c r="N37" s="62"/>
      <c r="O37" s="62"/>
      <c r="P37" s="62"/>
    </row>
    <row r="38" spans="1:16" ht="15.6" customHeight="1" x14ac:dyDescent="0.25">
      <c r="A38" s="63"/>
      <c r="B38" s="94"/>
      <c r="C38" s="94"/>
      <c r="D38" s="94"/>
      <c r="E38" s="94"/>
      <c r="M38" s="62"/>
      <c r="N38" s="62"/>
      <c r="O38" s="62"/>
    </row>
    <row r="39" spans="1:16" ht="15.6" customHeight="1" x14ac:dyDescent="0.25">
      <c r="A39" s="63"/>
      <c r="B39" s="62"/>
      <c r="C39" s="62"/>
      <c r="D39" s="62"/>
      <c r="E39" s="62"/>
      <c r="M39" s="62"/>
      <c r="N39" s="62"/>
      <c r="O39" s="62"/>
    </row>
    <row r="40" spans="1:16" ht="15.75" thickBot="1" x14ac:dyDescent="0.3">
      <c r="A40" s="63" t="s">
        <v>23</v>
      </c>
      <c r="B40" s="103" t="s">
        <v>15</v>
      </c>
      <c r="C40" s="103"/>
      <c r="D40" s="103"/>
      <c r="M40" s="62"/>
      <c r="N40" s="62"/>
      <c r="O40" s="62"/>
    </row>
    <row r="41" spans="1:16" ht="42.6" customHeight="1" thickBot="1" x14ac:dyDescent="0.3">
      <c r="A41" s="98" t="s">
        <v>8</v>
      </c>
      <c r="B41" s="99"/>
      <c r="C41" s="99"/>
      <c r="D41" s="100"/>
      <c r="E41" s="12" t="s">
        <v>3</v>
      </c>
      <c r="F41" s="14"/>
    </row>
    <row r="42" spans="1:16" ht="15.75" thickBot="1" x14ac:dyDescent="0.3">
      <c r="A42" s="95" t="s">
        <v>87</v>
      </c>
      <c r="B42" s="95"/>
      <c r="C42" s="95"/>
      <c r="D42" s="44">
        <f>D$11/1000000</f>
        <v>300</v>
      </c>
      <c r="E42" s="2">
        <v>1</v>
      </c>
    </row>
    <row r="43" spans="1:16" ht="16.5" thickTop="1" thickBot="1" x14ac:dyDescent="0.3">
      <c r="A43" s="73"/>
      <c r="B43" s="73"/>
      <c r="C43" s="73" t="s">
        <v>9</v>
      </c>
      <c r="D43" s="39">
        <f>D$36/D$14</f>
        <v>1200</v>
      </c>
      <c r="E43" s="80" t="s">
        <v>99</v>
      </c>
      <c r="F43" s="80" t="s">
        <v>100</v>
      </c>
      <c r="G43" s="81" t="s">
        <v>101</v>
      </c>
    </row>
    <row r="44" spans="1:16" ht="15.75" thickTop="1" x14ac:dyDescent="0.25">
      <c r="A44" s="95" t="s">
        <v>104</v>
      </c>
      <c r="B44" s="95"/>
      <c r="C44" s="95"/>
      <c r="D44" s="72">
        <v>0.05</v>
      </c>
      <c r="E44" s="44">
        <f>F44*1000</f>
        <v>50</v>
      </c>
      <c r="F44" s="83">
        <f>G44*1000</f>
        <v>0.05</v>
      </c>
      <c r="G44" s="82">
        <f>D44/1000</f>
        <v>5.0000000000000002E-5</v>
      </c>
    </row>
    <row r="45" spans="1:16" x14ac:dyDescent="0.25">
      <c r="A45" s="95" t="s">
        <v>2</v>
      </c>
      <c r="B45" s="95"/>
      <c r="C45" s="95"/>
      <c r="D45" s="39">
        <f>D42*D44/D$13</f>
        <v>150</v>
      </c>
      <c r="E45" s="10"/>
    </row>
    <row r="46" spans="1:16" x14ac:dyDescent="0.25">
      <c r="A46" s="95" t="s">
        <v>30</v>
      </c>
      <c r="B46" s="95"/>
      <c r="C46" s="95"/>
      <c r="D46" s="40">
        <f>2000-D45-D43</f>
        <v>650</v>
      </c>
      <c r="E46" s="73"/>
      <c r="F46" s="15"/>
    </row>
    <row r="47" spans="1:16" ht="15.75" thickBot="1" x14ac:dyDescent="0.3">
      <c r="A47" s="86"/>
      <c r="B47" s="86"/>
      <c r="C47" s="87" t="s">
        <v>17</v>
      </c>
      <c r="D47" s="88">
        <f>D43+D45+D46</f>
        <v>2000</v>
      </c>
      <c r="E47" s="86"/>
      <c r="F47" s="89"/>
      <c r="G47" s="86"/>
    </row>
    <row r="48" spans="1:16" ht="16.5" thickTop="1" thickBot="1" x14ac:dyDescent="0.3">
      <c r="A48" s="95" t="s">
        <v>87</v>
      </c>
      <c r="B48" s="95"/>
      <c r="C48" s="95"/>
      <c r="D48" s="44">
        <f>D$11/1000000</f>
        <v>300</v>
      </c>
      <c r="E48" s="2">
        <v>2</v>
      </c>
    </row>
    <row r="49" spans="1:8" ht="16.5" thickTop="1" thickBot="1" x14ac:dyDescent="0.3">
      <c r="A49" s="73"/>
      <c r="B49" s="73"/>
      <c r="C49" s="73" t="s">
        <v>9</v>
      </c>
      <c r="D49" s="39">
        <f>D$36/D$14</f>
        <v>1200</v>
      </c>
      <c r="E49" s="80" t="s">
        <v>99</v>
      </c>
      <c r="F49" s="80" t="s">
        <v>100</v>
      </c>
      <c r="G49" s="81" t="s">
        <v>101</v>
      </c>
      <c r="H49" s="10"/>
    </row>
    <row r="50" spans="1:8" ht="15.75" thickTop="1" x14ac:dyDescent="0.25">
      <c r="A50" s="95" t="s">
        <v>104</v>
      </c>
      <c r="B50" s="95"/>
      <c r="C50" s="95"/>
      <c r="D50" s="48">
        <v>0.03</v>
      </c>
      <c r="E50" s="44">
        <f>F50*1000</f>
        <v>30</v>
      </c>
      <c r="F50" s="83">
        <f>G50*1000</f>
        <v>0.03</v>
      </c>
      <c r="G50" s="82">
        <f>D50/1000</f>
        <v>2.9999999999999997E-5</v>
      </c>
    </row>
    <row r="51" spans="1:8" x14ac:dyDescent="0.25">
      <c r="A51" s="95" t="s">
        <v>2</v>
      </c>
      <c r="B51" s="95"/>
      <c r="C51" s="95"/>
      <c r="D51" s="39">
        <f>D48*D50/D$13</f>
        <v>90</v>
      </c>
      <c r="E51" s="10"/>
    </row>
    <row r="52" spans="1:8" x14ac:dyDescent="0.25">
      <c r="A52" s="95" t="s">
        <v>30</v>
      </c>
      <c r="B52" s="95"/>
      <c r="C52" s="95"/>
      <c r="D52" s="40">
        <f>2000-D51-D49</f>
        <v>710</v>
      </c>
      <c r="E52" s="73"/>
      <c r="F52" s="15"/>
    </row>
    <row r="53" spans="1:8" ht="15.75" thickBot="1" x14ac:dyDescent="0.3">
      <c r="A53" s="86"/>
      <c r="B53" s="86"/>
      <c r="C53" s="87" t="s">
        <v>17</v>
      </c>
      <c r="D53" s="88">
        <f>D49+D51+D52</f>
        <v>2000</v>
      </c>
      <c r="E53" s="86"/>
      <c r="F53" s="89"/>
      <c r="G53" s="86"/>
    </row>
    <row r="54" spans="1:8" ht="15.75" thickTop="1" x14ac:dyDescent="0.25"/>
    <row r="55" spans="1:8" x14ac:dyDescent="0.25">
      <c r="A55">
        <v>20</v>
      </c>
      <c r="B55" s="97" t="s">
        <v>20</v>
      </c>
      <c r="C55" s="97"/>
      <c r="D55" s="97"/>
      <c r="E55" s="97"/>
    </row>
    <row r="56" spans="1:8" x14ac:dyDescent="0.25">
      <c r="A56">
        <v>21</v>
      </c>
      <c r="B56" s="94" t="s">
        <v>44</v>
      </c>
      <c r="C56" s="94"/>
      <c r="D56" s="94"/>
      <c r="E56" s="94"/>
    </row>
    <row r="57" spans="1:8" x14ac:dyDescent="0.25">
      <c r="B57" s="94"/>
      <c r="C57" s="94"/>
      <c r="D57" s="94"/>
      <c r="E57" s="94"/>
    </row>
    <row r="58" spans="1:8" x14ac:dyDescent="0.25">
      <c r="A58">
        <v>22</v>
      </c>
      <c r="B58" s="94" t="s">
        <v>13</v>
      </c>
      <c r="C58" s="94"/>
      <c r="D58" s="94"/>
      <c r="E58" s="94"/>
    </row>
    <row r="59" spans="1:8" x14ac:dyDescent="0.25">
      <c r="B59" s="94"/>
      <c r="C59" s="94"/>
      <c r="D59" s="94"/>
      <c r="E59" s="94"/>
    </row>
    <row r="60" spans="1:8" x14ac:dyDescent="0.25">
      <c r="A60">
        <v>23</v>
      </c>
      <c r="B60" s="94" t="s">
        <v>38</v>
      </c>
      <c r="C60" s="94"/>
      <c r="D60" s="94"/>
      <c r="E60" s="94"/>
    </row>
    <row r="61" spans="1:8" x14ac:dyDescent="0.25">
      <c r="B61" s="94"/>
      <c r="C61" s="94"/>
      <c r="D61" s="94"/>
      <c r="E61" s="94"/>
    </row>
    <row r="62" spans="1:8" x14ac:dyDescent="0.25">
      <c r="B62" s="94"/>
      <c r="C62" s="94"/>
      <c r="D62" s="94"/>
      <c r="E62" s="94"/>
    </row>
    <row r="63" spans="1:8" x14ac:dyDescent="0.25">
      <c r="A63">
        <v>24</v>
      </c>
      <c r="B63" s="94" t="s">
        <v>21</v>
      </c>
      <c r="C63" s="94"/>
      <c r="D63" s="94"/>
      <c r="E63" s="94"/>
    </row>
    <row r="64" spans="1:8" x14ac:dyDescent="0.25">
      <c r="B64" s="94"/>
      <c r="C64" s="94"/>
      <c r="D64" s="94"/>
      <c r="E64" s="94"/>
      <c r="F64"/>
    </row>
    <row r="65" spans="1:6" x14ac:dyDescent="0.25">
      <c r="B65" s="94"/>
      <c r="C65" s="94"/>
      <c r="D65" s="94"/>
      <c r="E65" s="94"/>
      <c r="F65"/>
    </row>
    <row r="66" spans="1:6" x14ac:dyDescent="0.25">
      <c r="A66">
        <v>25</v>
      </c>
      <c r="B66" s="94" t="s">
        <v>44</v>
      </c>
      <c r="C66" s="94"/>
      <c r="D66" s="94"/>
      <c r="E66" s="94"/>
      <c r="F66"/>
    </row>
    <row r="67" spans="1:6" x14ac:dyDescent="0.25">
      <c r="B67" s="94"/>
      <c r="C67" s="94"/>
      <c r="D67" s="94"/>
      <c r="E67" s="94"/>
      <c r="F67"/>
    </row>
    <row r="68" spans="1:6" x14ac:dyDescent="0.25">
      <c r="A68">
        <v>26</v>
      </c>
      <c r="B68" s="94" t="s">
        <v>13</v>
      </c>
      <c r="C68" s="94"/>
      <c r="D68" s="94"/>
      <c r="E68" s="94"/>
      <c r="F68"/>
    </row>
    <row r="69" spans="1:6" x14ac:dyDescent="0.25">
      <c r="B69" s="94"/>
      <c r="C69" s="94"/>
      <c r="D69" s="94"/>
      <c r="E69" s="94"/>
      <c r="F69"/>
    </row>
    <row r="70" spans="1:6" x14ac:dyDescent="0.25">
      <c r="A70">
        <v>27</v>
      </c>
      <c r="B70" s="94" t="s">
        <v>45</v>
      </c>
      <c r="C70" s="94"/>
      <c r="D70" s="94"/>
      <c r="E70" s="94"/>
      <c r="F70"/>
    </row>
    <row r="71" spans="1:6" x14ac:dyDescent="0.25">
      <c r="B71" s="94"/>
      <c r="C71" s="94"/>
      <c r="D71" s="94"/>
      <c r="E71" s="94"/>
      <c r="F71"/>
    </row>
    <row r="72" spans="1:6" x14ac:dyDescent="0.25">
      <c r="B72" s="94"/>
      <c r="C72" s="94"/>
      <c r="D72" s="94"/>
      <c r="E72" s="94"/>
      <c r="F72"/>
    </row>
    <row r="73" spans="1:6" x14ac:dyDescent="0.25">
      <c r="A73">
        <v>28</v>
      </c>
      <c r="B73" s="94" t="s">
        <v>47</v>
      </c>
      <c r="C73" s="94"/>
      <c r="D73" s="94"/>
      <c r="E73" s="94"/>
      <c r="F73"/>
    </row>
    <row r="74" spans="1:6" x14ac:dyDescent="0.25">
      <c r="A74">
        <v>29</v>
      </c>
      <c r="B74" s="94" t="s">
        <v>48</v>
      </c>
      <c r="C74" s="94"/>
      <c r="D74" s="94"/>
      <c r="E74" s="94"/>
      <c r="F74"/>
    </row>
    <row r="75" spans="1:6" x14ac:dyDescent="0.25">
      <c r="B75" s="94"/>
      <c r="C75" s="94"/>
      <c r="D75" s="94"/>
      <c r="E75" s="94"/>
      <c r="F75"/>
    </row>
    <row r="76" spans="1:6" x14ac:dyDescent="0.25">
      <c r="A76">
        <v>30</v>
      </c>
      <c r="B76" s="94" t="s">
        <v>111</v>
      </c>
      <c r="C76" s="94"/>
      <c r="D76" s="94"/>
      <c r="E76" s="94"/>
      <c r="F76"/>
    </row>
    <row r="77" spans="1:6" x14ac:dyDescent="0.25">
      <c r="B77" s="94"/>
      <c r="C77" s="94"/>
      <c r="D77" s="94"/>
      <c r="E77" s="94"/>
      <c r="F77"/>
    </row>
    <row r="78" spans="1:6" x14ac:dyDescent="0.25">
      <c r="A78">
        <v>31</v>
      </c>
      <c r="B78" s="97" t="s">
        <v>24</v>
      </c>
      <c r="C78" s="97"/>
      <c r="D78" s="97"/>
      <c r="E78" s="97"/>
      <c r="F78"/>
    </row>
  </sheetData>
  <mergeCells count="50">
    <mergeCell ref="A16:C16"/>
    <mergeCell ref="A2:C2"/>
    <mergeCell ref="A3:C3"/>
    <mergeCell ref="A4:H4"/>
    <mergeCell ref="A5:H6"/>
    <mergeCell ref="A8:C8"/>
    <mergeCell ref="A10:C10"/>
    <mergeCell ref="A11:C11"/>
    <mergeCell ref="A12:C12"/>
    <mergeCell ref="A13:C13"/>
    <mergeCell ref="A14:C14"/>
    <mergeCell ref="B29:H30"/>
    <mergeCell ref="B18:C18"/>
    <mergeCell ref="B19:H19"/>
    <mergeCell ref="B20:H20"/>
    <mergeCell ref="B21:H21"/>
    <mergeCell ref="B22:H22"/>
    <mergeCell ref="B23:H24"/>
    <mergeCell ref="B25:H25"/>
    <mergeCell ref="B26:H26"/>
    <mergeCell ref="B27:H27"/>
    <mergeCell ref="B28:H28"/>
    <mergeCell ref="A48:C48"/>
    <mergeCell ref="B31:H32"/>
    <mergeCell ref="B33:H33"/>
    <mergeCell ref="B34:H35"/>
    <mergeCell ref="B36:C36"/>
    <mergeCell ref="B37:E38"/>
    <mergeCell ref="B40:D40"/>
    <mergeCell ref="A41:D41"/>
    <mergeCell ref="A42:C42"/>
    <mergeCell ref="A44:C44"/>
    <mergeCell ref="A45:C45"/>
    <mergeCell ref="A46:C46"/>
    <mergeCell ref="B74:E75"/>
    <mergeCell ref="B76:E77"/>
    <mergeCell ref="B78:E78"/>
    <mergeCell ref="I25:K26"/>
    <mergeCell ref="B60:E62"/>
    <mergeCell ref="B63:E65"/>
    <mergeCell ref="B66:E67"/>
    <mergeCell ref="B68:E69"/>
    <mergeCell ref="B70:E72"/>
    <mergeCell ref="B73:E73"/>
    <mergeCell ref="A50:C50"/>
    <mergeCell ref="A51:C51"/>
    <mergeCell ref="A52:C52"/>
    <mergeCell ref="B55:E55"/>
    <mergeCell ref="B56:E57"/>
    <mergeCell ref="B58:E59"/>
  </mergeCells>
  <pageMargins left="0.7" right="0.7" top="0.75" bottom="0.75" header="0.3" footer="0.3"/>
  <pageSetup orientation="portrait" horizontalDpi="4294967295" verticalDpi="4294967295"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sites and notes</vt:lpstr>
      <vt:lpstr>Proteins</vt:lpstr>
      <vt:lpstr>mol to gram calculations</vt:lpstr>
      <vt:lpstr>activating up to 5 million</vt:lpstr>
      <vt:lpstr>activating &gt;5 to &lt;12.5 million</vt:lpstr>
      <vt:lpstr>activating &gt;12.5 mil to 50 mil </vt:lpstr>
      <vt:lpstr>acitivating &gt;50 mil to 200 mil </vt:lpstr>
      <vt:lpstr>activating &gt;200 mil to 600 mil</vt:lpstr>
    </vt:vector>
  </TitlesOfParts>
  <Company>Luminex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Angeloni</dc:creator>
  <cp:lastModifiedBy>Molly Frazier</cp:lastModifiedBy>
  <dcterms:created xsi:type="dcterms:W3CDTF">2013-10-08T17:50:33Z</dcterms:created>
  <dcterms:modified xsi:type="dcterms:W3CDTF">2020-07-20T14:29:26Z</dcterms:modified>
</cp:coreProperties>
</file>