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frazier\OneDrive - Luminex Corporation\Downloads\"/>
    </mc:Choice>
  </mc:AlternateContent>
  <bookViews>
    <workbookView xWindow="-885" yWindow="345" windowWidth="22785" windowHeight="10770" tabRatio="934" activeTab="1"/>
  </bookViews>
  <sheets>
    <sheet name="sites and notes" sheetId="9" r:id="rId1"/>
    <sheet name="Proteins" sheetId="7" r:id="rId2"/>
    <sheet name="mol to gram calculations" sheetId="8" r:id="rId3"/>
    <sheet name="Avidin binding reactions" sheetId="1" r:id="rId4"/>
    <sheet name="Binding rxns x dilution" sheetId="4" r:id="rId5"/>
  </sheets>
  <calcPr calcId="162913"/>
</workbook>
</file>

<file path=xl/calcChain.xml><?xml version="1.0" encoding="utf-8"?>
<calcChain xmlns="http://schemas.openxmlformats.org/spreadsheetml/2006/main">
  <c r="G59" i="4" l="1"/>
  <c r="F59" i="4"/>
  <c r="E59" i="4" s="1"/>
  <c r="G53" i="4"/>
  <c r="F53" i="4"/>
  <c r="E53" i="4"/>
  <c r="G47" i="4"/>
  <c r="F47" i="4"/>
  <c r="E47" i="4"/>
  <c r="G41" i="4"/>
  <c r="F41" i="4" s="1"/>
  <c r="E41" i="4" s="1"/>
  <c r="G35" i="4"/>
  <c r="F35" i="4"/>
  <c r="E35" i="4"/>
  <c r="F10" i="4"/>
  <c r="G10" i="4" s="1"/>
  <c r="E10" i="4"/>
  <c r="G59" i="1"/>
  <c r="F59" i="1" s="1"/>
  <c r="E59" i="1" s="1"/>
  <c r="G53" i="1"/>
  <c r="F53" i="1" s="1"/>
  <c r="E53" i="1" s="1"/>
  <c r="G47" i="1"/>
  <c r="F47" i="1" s="1"/>
  <c r="E47" i="1" s="1"/>
  <c r="G41" i="1"/>
  <c r="F41" i="1" s="1"/>
  <c r="E41" i="1" s="1"/>
  <c r="G35" i="1"/>
  <c r="F35" i="1" s="1"/>
  <c r="E35" i="1" s="1"/>
  <c r="F10" i="1"/>
  <c r="G10" i="1" s="1"/>
  <c r="E10" i="1"/>
  <c r="D57" i="4" l="1"/>
  <c r="D51" i="4"/>
  <c r="D45" i="4"/>
  <c r="D41" i="4"/>
  <c r="D47" i="4" s="1"/>
  <c r="D39" i="4"/>
  <c r="D33" i="4"/>
  <c r="D36" i="4" s="1"/>
  <c r="D9" i="4"/>
  <c r="D26" i="4" s="1"/>
  <c r="D60" i="1"/>
  <c r="D57" i="1"/>
  <c r="D51" i="1"/>
  <c r="D54" i="1" s="1"/>
  <c r="D45" i="1"/>
  <c r="D48" i="1" s="1"/>
  <c r="D39" i="1"/>
  <c r="D42" i="1" s="1"/>
  <c r="D36" i="1"/>
  <c r="D33" i="1"/>
  <c r="D9" i="1"/>
  <c r="D26" i="1" s="1"/>
  <c r="D53" i="4" l="1"/>
  <c r="D48" i="4"/>
  <c r="D37" i="4"/>
  <c r="D40" i="4"/>
  <c r="D58" i="4"/>
  <c r="D46" i="4"/>
  <c r="D52" i="4"/>
  <c r="D34" i="4"/>
  <c r="D42" i="4"/>
  <c r="D15" i="4"/>
  <c r="D58" i="1"/>
  <c r="D34" i="1"/>
  <c r="D37" i="1" s="1"/>
  <c r="D40" i="1"/>
  <c r="D46" i="1"/>
  <c r="D52" i="1"/>
  <c r="D43" i="1"/>
  <c r="D49" i="1"/>
  <c r="D55" i="1"/>
  <c r="D15" i="1"/>
  <c r="D50" i="4" l="1"/>
  <c r="D49" i="4"/>
  <c r="D43" i="4"/>
  <c r="D44" i="4" s="1"/>
  <c r="D38" i="4"/>
  <c r="D59" i="4"/>
  <c r="D54" i="4"/>
  <c r="D55" i="4" s="1"/>
  <c r="D38" i="1"/>
  <c r="D62" i="1"/>
  <c r="D61" i="1"/>
  <c r="D56" i="1"/>
  <c r="D50" i="1"/>
  <c r="D44" i="1"/>
  <c r="D60" i="4" l="1"/>
  <c r="D56" i="4"/>
  <c r="D61" i="4" l="1"/>
  <c r="D62" i="4" s="1"/>
  <c r="B7" i="8" l="1"/>
  <c r="E7" i="8" s="1"/>
  <c r="A7" i="8"/>
  <c r="J7" i="8" l="1"/>
  <c r="K7" i="8" s="1"/>
  <c r="F7" i="8" l="1"/>
  <c r="G7" i="8" l="1"/>
  <c r="A17" i="9" l="1"/>
  <c r="A18" i="9" s="1"/>
  <c r="D18" i="9" s="1"/>
  <c r="D16" i="9"/>
  <c r="D5" i="7"/>
  <c r="C7" i="8" s="1"/>
  <c r="D17" i="9" l="1"/>
</calcChain>
</file>

<file path=xl/comments1.xml><?xml version="1.0" encoding="utf-8"?>
<comments xmlns="http://schemas.openxmlformats.org/spreadsheetml/2006/main">
  <authors>
    <author>Stephen Angeloni</author>
  </authors>
  <commentList>
    <comment ref="A9" authorId="0" shapeId="0">
      <text>
        <r>
          <rPr>
            <b/>
            <sz val="9"/>
            <color indexed="81"/>
            <rFont val="Tahoma"/>
            <family val="2"/>
          </rPr>
          <t>These values are from  http://www.endmemo.com/index.php</t>
        </r>
      </text>
    </comment>
  </commentList>
</comments>
</file>

<file path=xl/comments2.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r>
          <rPr>
            <sz val="9"/>
            <color indexed="81"/>
            <rFont val="Tahoma"/>
            <family val="2"/>
          </rPr>
          <t xml:space="preserve">
</t>
        </r>
      </text>
    </comment>
    <comment ref="A3" authorId="0" shapeId="0">
      <text>
        <r>
          <rPr>
            <b/>
            <sz val="9"/>
            <color indexed="81"/>
            <rFont val="Tahoma"/>
            <family val="2"/>
          </rPr>
          <t>Only enter values in green cells.  Do not edit blue or pink cells.</t>
        </r>
        <r>
          <rPr>
            <sz val="9"/>
            <color indexed="81"/>
            <rFont val="Tahoma"/>
            <family val="2"/>
          </rPr>
          <t xml:space="preserve">
</t>
        </r>
      </text>
    </comment>
  </commentList>
</comments>
</file>

<file path=xl/comments3.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text>
    </comment>
    <comment ref="A3" authorId="0" shapeId="0">
      <text>
        <r>
          <rPr>
            <b/>
            <sz val="9"/>
            <color indexed="81"/>
            <rFont val="Tahoma"/>
            <family val="2"/>
          </rPr>
          <t>Only enter values in green cells.  Do not edit blue or pink cells.</t>
        </r>
      </text>
    </comment>
    <comment ref="A4" authorId="0" shapeId="0">
      <text>
        <r>
          <rPr>
            <b/>
            <sz val="9"/>
            <color indexed="81"/>
            <rFont val="Tahoma"/>
            <family val="2"/>
          </rPr>
          <t>Only enter values in green cells.  Do not edit blue or pink cells.</t>
        </r>
        <r>
          <rPr>
            <sz val="9"/>
            <color indexed="81"/>
            <rFont val="Tahoma"/>
            <family val="2"/>
          </rPr>
          <t xml:space="preserve">
</t>
        </r>
      </text>
    </comment>
    <comment ref="D6" authorId="0" shapeId="0">
      <text>
        <r>
          <rPr>
            <b/>
            <sz val="9"/>
            <color indexed="81"/>
            <rFont val="Tahoma"/>
            <family val="2"/>
          </rPr>
          <t>A mM concentration that gives nmol/ul in 0.1 to 0.0001 range works for most proteins but needs to be optimized for each protein or peptide.  The total amount of your protein stock will determine if you have enough protein or peptide to use.</t>
        </r>
        <r>
          <rPr>
            <sz val="9"/>
            <color indexed="81"/>
            <rFont val="Tahoma"/>
            <family val="2"/>
          </rPr>
          <t xml:space="preserve">
</t>
        </r>
      </text>
    </comment>
    <comment ref="E6" authorId="0" shapeId="0">
      <text>
        <r>
          <rPr>
            <b/>
            <sz val="9"/>
            <color indexed="81"/>
            <rFont val="Tahoma"/>
            <family val="2"/>
          </rPr>
          <t>Protein concentration needed to get desired molarity or umol/ul need for coupling.</t>
        </r>
        <r>
          <rPr>
            <sz val="9"/>
            <color indexed="81"/>
            <rFont val="Tahoma"/>
            <family val="2"/>
          </rPr>
          <t xml:space="preserve">
</t>
        </r>
      </text>
    </comment>
    <comment ref="G6" authorId="0" shapeId="0">
      <text>
        <r>
          <rPr>
            <b/>
            <sz val="9"/>
            <color indexed="81"/>
            <rFont val="Tahoma"/>
            <family val="2"/>
          </rPr>
          <t xml:space="preserve">Enter this value in the cell for "Stock Antibody or Protein Conc. (in nmol/ul) =" on the binding tab needed for calculations.
</t>
        </r>
      </text>
    </comment>
  </commentList>
</comments>
</file>

<file path=xl/comments4.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text>
    </comment>
    <comment ref="A3" authorId="0" shapeId="0">
      <text>
        <r>
          <rPr>
            <b/>
            <sz val="9"/>
            <color indexed="81"/>
            <rFont val="Tahoma"/>
            <family val="2"/>
          </rPr>
          <t>Only enter values in green cells.  Do not edit blue or pink cells.</t>
        </r>
      </text>
    </comment>
    <comment ref="A4" authorId="0" shapeId="0">
      <text>
        <r>
          <rPr>
            <b/>
            <sz val="9"/>
            <color indexed="81"/>
            <rFont val="Tahoma"/>
            <family val="2"/>
          </rPr>
          <t>Only enter values in green cells.  Do not edit blue or pink cells.</t>
        </r>
        <r>
          <rPr>
            <sz val="9"/>
            <color indexed="81"/>
            <rFont val="Tahoma"/>
            <family val="2"/>
          </rPr>
          <t xml:space="preserve">
</t>
        </r>
      </text>
    </comment>
    <comment ref="A7" authorId="0" shapeId="0">
      <text>
        <r>
          <rPr>
            <sz val="9"/>
            <color indexed="81"/>
            <rFont val="Tahoma"/>
            <family val="2"/>
          </rPr>
          <t>Enter the bead concentration/ml of the bead stock.</t>
        </r>
      </text>
    </comment>
    <comment ref="A8" authorId="0" shapeId="0">
      <text>
        <r>
          <rPr>
            <sz val="9"/>
            <color indexed="81"/>
            <rFont val="Tahoma"/>
            <family val="2"/>
          </rPr>
          <t>Enter the number of beads in each binding reaction.</t>
        </r>
      </text>
    </comment>
    <comment ref="A10" authorId="0" shapeId="0">
      <text>
        <r>
          <rPr>
            <sz val="9"/>
            <color indexed="81"/>
            <rFont val="Tahoma"/>
            <family val="2"/>
          </rPr>
          <t>1 nmol/ul = 1,000 pmol/ul</t>
        </r>
      </text>
    </comment>
    <comment ref="A11" authorId="0" shapeId="0">
      <text>
        <r>
          <rPr>
            <sz val="9"/>
            <color indexed="81"/>
            <rFont val="Tahoma"/>
            <family val="2"/>
          </rPr>
          <t>Enter the number of different concentrations to be tested here.  For example, if you are testing the binding of a protein at 4 different concentrations enter 4.</t>
        </r>
      </text>
    </comment>
    <comment ref="A15" authorId="0" shapeId="0">
      <text>
        <r>
          <rPr>
            <b/>
            <sz val="9"/>
            <color indexed="81"/>
            <rFont val="Tahoma"/>
            <family val="2"/>
          </rPr>
          <t>See xMAP cookbook for variation of this protocol.</t>
        </r>
        <r>
          <rPr>
            <sz val="9"/>
            <color indexed="81"/>
            <rFont val="Tahoma"/>
            <family val="2"/>
          </rPr>
          <t xml:space="preserve">
</t>
        </r>
      </text>
    </comment>
    <comment ref="B18" authorId="0" shapeId="0">
      <text>
        <r>
          <rPr>
            <b/>
            <sz val="9"/>
            <color indexed="81"/>
            <rFont val="Tahoma"/>
            <family val="2"/>
          </rPr>
          <t>This wash volume can be adjusted to what ever is needed for the size tube, volume of beads used and type of tube magnet being used.  Also, a buffer other than PBS-TBN can be used.</t>
        </r>
      </text>
    </comment>
    <comment ref="B21" authorId="0" shapeId="0">
      <text>
        <r>
          <rPr>
            <b/>
            <sz val="9"/>
            <color indexed="81"/>
            <rFont val="Tahoma"/>
            <family val="2"/>
          </rPr>
          <t>This wash volume can be adjusted to what ever is needed for the size tube, volume of beads used and type of tube magnet being used. Also, a buffer other than PBS-TBN can be used.</t>
        </r>
        <r>
          <rPr>
            <sz val="9"/>
            <color indexed="81"/>
            <rFont val="Tahoma"/>
            <family val="2"/>
          </rPr>
          <t xml:space="preserve">
</t>
        </r>
      </text>
    </comment>
    <comment ref="B25" authorId="0" shapeId="0">
      <text>
        <r>
          <rPr>
            <b/>
            <sz val="9"/>
            <color indexed="81"/>
            <rFont val="Tahoma"/>
            <family val="2"/>
          </rPr>
          <t xml:space="preserve">A buffer other than PBS-TBN can be used.
</t>
        </r>
        <r>
          <rPr>
            <sz val="9"/>
            <color indexed="81"/>
            <rFont val="Tahoma"/>
            <family val="2"/>
          </rPr>
          <t xml:space="preserve">
</t>
        </r>
      </text>
    </comment>
    <comment ref="D26" authorId="0" shapeId="0">
      <text>
        <r>
          <rPr>
            <b/>
            <sz val="9"/>
            <color indexed="81"/>
            <rFont val="Tahoma"/>
            <family val="2"/>
          </rPr>
          <t>This is one of the few pink cells that you can edit to enter a specific volume if needed.</t>
        </r>
        <r>
          <rPr>
            <sz val="9"/>
            <color indexed="81"/>
            <rFont val="Tahoma"/>
            <family val="2"/>
          </rPr>
          <t xml:space="preserve">
</t>
        </r>
      </text>
    </comment>
    <comment ref="B30" authorId="0" shapeId="0">
      <text>
        <r>
          <rPr>
            <b/>
            <sz val="9"/>
            <color indexed="81"/>
            <rFont val="Tahoma"/>
            <family val="2"/>
          </rPr>
          <t>This can be increased to 1 or 2 ml or more if needed.</t>
        </r>
        <r>
          <rPr>
            <sz val="9"/>
            <color indexed="81"/>
            <rFont val="Tahoma"/>
            <family val="2"/>
          </rPr>
          <t xml:space="preserve">
</t>
        </r>
      </text>
    </comment>
    <comment ref="A37" authorId="0" shapeId="0">
      <text>
        <r>
          <rPr>
            <b/>
            <sz val="9"/>
            <color indexed="81"/>
            <rFont val="Tahoma"/>
            <family val="2"/>
          </rPr>
          <t>Other suitable buffers can be used like Activation buffer or MES buffer.</t>
        </r>
      </text>
    </comment>
    <comment ref="A43" authorId="0" shapeId="0">
      <text>
        <r>
          <rPr>
            <b/>
            <sz val="9"/>
            <color indexed="81"/>
            <rFont val="Tahoma"/>
            <family val="2"/>
          </rPr>
          <t>Other suitable buffers can be used like Activation buffer or MES buffer.</t>
        </r>
      </text>
    </comment>
    <comment ref="A49" authorId="0" shapeId="0">
      <text>
        <r>
          <rPr>
            <b/>
            <sz val="9"/>
            <color indexed="81"/>
            <rFont val="Tahoma"/>
            <family val="2"/>
          </rPr>
          <t>Other suitable buffers can be used like Activation buffer or MES buffer.</t>
        </r>
      </text>
    </comment>
    <comment ref="A55" authorId="0" shapeId="0">
      <text>
        <r>
          <rPr>
            <b/>
            <sz val="9"/>
            <color indexed="81"/>
            <rFont val="Tahoma"/>
            <family val="2"/>
          </rPr>
          <t>Other suitable buffers can be used like Activation buffer or MES buffer.</t>
        </r>
      </text>
    </comment>
    <comment ref="A61" authorId="0" shapeId="0">
      <text>
        <r>
          <rPr>
            <b/>
            <sz val="9"/>
            <color indexed="81"/>
            <rFont val="Tahoma"/>
            <family val="2"/>
          </rPr>
          <t>Other suitable buffers can be used like Activation buffer or MES buffer.</t>
        </r>
      </text>
    </comment>
  </commentList>
</comments>
</file>

<file path=xl/comments5.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text>
    </comment>
    <comment ref="A3" authorId="0" shapeId="0">
      <text>
        <r>
          <rPr>
            <b/>
            <sz val="9"/>
            <color indexed="81"/>
            <rFont val="Tahoma"/>
            <family val="2"/>
          </rPr>
          <t>Only enter values in green cells.  Do not edit blue or pink cells.</t>
        </r>
      </text>
    </comment>
    <comment ref="A4" authorId="0" shapeId="0">
      <text>
        <r>
          <rPr>
            <b/>
            <sz val="9"/>
            <color indexed="81"/>
            <rFont val="Tahoma"/>
            <family val="2"/>
          </rPr>
          <t>Only enter values in green cells.  Do not edit blue or pink cells.</t>
        </r>
        <r>
          <rPr>
            <sz val="9"/>
            <color indexed="81"/>
            <rFont val="Tahoma"/>
            <family val="2"/>
          </rPr>
          <t xml:space="preserve">
</t>
        </r>
      </text>
    </comment>
    <comment ref="A7" authorId="0" shapeId="0">
      <text>
        <r>
          <rPr>
            <sz val="9"/>
            <color indexed="81"/>
            <rFont val="Tahoma"/>
            <family val="2"/>
          </rPr>
          <t>Enter the bead concentration/ml of the bead stock.</t>
        </r>
      </text>
    </comment>
    <comment ref="A8" authorId="0" shapeId="0">
      <text>
        <r>
          <rPr>
            <sz val="9"/>
            <color indexed="81"/>
            <rFont val="Tahoma"/>
            <family val="2"/>
          </rPr>
          <t>Enter the number of beads in each binding reaction.</t>
        </r>
      </text>
    </comment>
    <comment ref="A10" authorId="0" shapeId="0">
      <text>
        <r>
          <rPr>
            <sz val="9"/>
            <color indexed="81"/>
            <rFont val="Tahoma"/>
            <family val="2"/>
          </rPr>
          <t>1 nmol/ul = 1,000 pmol/ul</t>
        </r>
      </text>
    </comment>
    <comment ref="A11" authorId="0" shapeId="0">
      <text>
        <r>
          <rPr>
            <sz val="9"/>
            <color indexed="81"/>
            <rFont val="Tahoma"/>
            <family val="2"/>
          </rPr>
          <t>Enter the number of different concentrations to be tested here.  For example, if you are testing the binding of a protein at 4 different concentrations enter 4.</t>
        </r>
      </text>
    </comment>
    <comment ref="A15" authorId="0" shapeId="0">
      <text>
        <r>
          <rPr>
            <b/>
            <sz val="9"/>
            <color indexed="81"/>
            <rFont val="Tahoma"/>
            <family val="2"/>
          </rPr>
          <t>See xMAP cookbook for variation of this protocol.</t>
        </r>
        <r>
          <rPr>
            <sz val="9"/>
            <color indexed="81"/>
            <rFont val="Tahoma"/>
            <family val="2"/>
          </rPr>
          <t xml:space="preserve">
</t>
        </r>
      </text>
    </comment>
    <comment ref="B18" authorId="0" shapeId="0">
      <text>
        <r>
          <rPr>
            <b/>
            <sz val="9"/>
            <color indexed="81"/>
            <rFont val="Tahoma"/>
            <family val="2"/>
          </rPr>
          <t>This wash volume can be adjusted to what ever is needed for the size tube, volume of beads used and type of tube magnet being used.  Also, a buffer other than PBS-TBN can be used.</t>
        </r>
      </text>
    </comment>
    <comment ref="B21" authorId="0" shapeId="0">
      <text>
        <r>
          <rPr>
            <b/>
            <sz val="9"/>
            <color indexed="81"/>
            <rFont val="Tahoma"/>
            <family val="2"/>
          </rPr>
          <t>This wash volume can be adjusted to what ever is needed for the size tube, volume of beads used and type of tube magnet being used. Also, a buffer other than PBS-TBN can be used.</t>
        </r>
        <r>
          <rPr>
            <sz val="9"/>
            <color indexed="81"/>
            <rFont val="Tahoma"/>
            <family val="2"/>
          </rPr>
          <t xml:space="preserve">
</t>
        </r>
      </text>
    </comment>
    <comment ref="B25" authorId="0" shapeId="0">
      <text>
        <r>
          <rPr>
            <b/>
            <sz val="9"/>
            <color indexed="81"/>
            <rFont val="Tahoma"/>
            <family val="2"/>
          </rPr>
          <t>A buffer other than PBS-TBN can be used.</t>
        </r>
        <r>
          <rPr>
            <sz val="9"/>
            <color indexed="81"/>
            <rFont val="Tahoma"/>
            <family val="2"/>
          </rPr>
          <t xml:space="preserve">
</t>
        </r>
      </text>
    </comment>
    <comment ref="D26" authorId="0" shapeId="0">
      <text>
        <r>
          <rPr>
            <b/>
            <sz val="9"/>
            <color indexed="81"/>
            <rFont val="Tahoma"/>
            <family val="2"/>
          </rPr>
          <t>This is one of the few pink cells that you can edit to enter a specific volume if needed.</t>
        </r>
        <r>
          <rPr>
            <sz val="9"/>
            <color indexed="81"/>
            <rFont val="Tahoma"/>
            <family val="2"/>
          </rPr>
          <t xml:space="preserve">
</t>
        </r>
      </text>
    </comment>
    <comment ref="B30" authorId="0" shapeId="0">
      <text>
        <r>
          <rPr>
            <b/>
            <sz val="9"/>
            <color indexed="81"/>
            <rFont val="Tahoma"/>
            <family val="2"/>
          </rPr>
          <t>This can be increased to 1 or 2 ml or more if needed.</t>
        </r>
        <r>
          <rPr>
            <sz val="9"/>
            <color indexed="81"/>
            <rFont val="Tahoma"/>
            <family val="2"/>
          </rPr>
          <t xml:space="preserve">
</t>
        </r>
      </text>
    </comment>
    <comment ref="A37" authorId="0" shapeId="0">
      <text>
        <r>
          <rPr>
            <b/>
            <sz val="9"/>
            <color indexed="81"/>
            <rFont val="Tahoma"/>
            <family val="2"/>
          </rPr>
          <t>Other suitable buffers can be used like Activation buffer or MES buffer.</t>
        </r>
      </text>
    </comment>
    <comment ref="A43" authorId="0" shapeId="0">
      <text>
        <r>
          <rPr>
            <b/>
            <sz val="9"/>
            <color indexed="81"/>
            <rFont val="Tahoma"/>
            <family val="2"/>
          </rPr>
          <t>Other suitable buffers can be used like Activation buffer or MES buffer.</t>
        </r>
      </text>
    </comment>
    <comment ref="A49" authorId="0" shapeId="0">
      <text>
        <r>
          <rPr>
            <b/>
            <sz val="9"/>
            <color indexed="81"/>
            <rFont val="Tahoma"/>
            <family val="2"/>
          </rPr>
          <t>Other suitable buffers can be used like Activation buffer or MES buffer.</t>
        </r>
      </text>
    </comment>
    <comment ref="A55" authorId="0" shapeId="0">
      <text>
        <r>
          <rPr>
            <b/>
            <sz val="9"/>
            <color indexed="81"/>
            <rFont val="Tahoma"/>
            <family val="2"/>
          </rPr>
          <t>Other suitable buffers can be used like Activation buffer or MES buffer.</t>
        </r>
      </text>
    </comment>
    <comment ref="A61" authorId="0" shapeId="0">
      <text>
        <r>
          <rPr>
            <b/>
            <sz val="9"/>
            <color indexed="81"/>
            <rFont val="Tahoma"/>
            <family val="2"/>
          </rPr>
          <t>Other suitable buffers can be used like Activation buffer or MES buffer.</t>
        </r>
      </text>
    </comment>
  </commentList>
</comments>
</file>

<file path=xl/sharedStrings.xml><?xml version="1.0" encoding="utf-8"?>
<sst xmlns="http://schemas.openxmlformats.org/spreadsheetml/2006/main" count="221" uniqueCount="91">
  <si>
    <t>Bead volumes</t>
  </si>
  <si>
    <t>number of beads to couple/rxn =</t>
  </si>
  <si>
    <t>tube # or name</t>
  </si>
  <si>
    <t>Bead region =</t>
  </si>
  <si>
    <t>Volume of bead stock needed in ul/coupling rxn =</t>
  </si>
  <si>
    <t>Total volume of beads needed in ul =</t>
  </si>
  <si>
    <t>Bead stock concentration/ml =</t>
  </si>
  <si>
    <t>With the tube still positioned in the magnetic separator, remove the supernatant. Take care not to disturb the microspheres.</t>
  </si>
  <si>
    <t>Place the total volume of beads needed in low bind tube and place on magnet or centrifuge.</t>
  </si>
  <si>
    <t>Final resuspension volume in ul =</t>
  </si>
  <si>
    <t>Total ul =</t>
  </si>
  <si>
    <t>number of coupling titration reactions=</t>
  </si>
  <si>
    <t xml:space="preserve">Step </t>
  </si>
  <si>
    <t>Store coupled microspheres refrigerated at 2-8°C in the dark.</t>
  </si>
  <si>
    <t>Place the tube into a magnetic separator and allow separation to occur for up to 2 minutes.</t>
  </si>
  <si>
    <t>Enter protein or peptide names and g/mol</t>
  </si>
  <si>
    <t>Enter names or values in green cells</t>
  </si>
  <si>
    <t>Results dispalyed in blue cells</t>
  </si>
  <si>
    <t xml:space="preserve">molecule name </t>
  </si>
  <si>
    <t>g/mol (MW)</t>
  </si>
  <si>
    <t>kDa</t>
  </si>
  <si>
    <t>bead ID</t>
  </si>
  <si>
    <t>Use to convert mM to other units</t>
  </si>
  <si>
    <t>Enter values in green cells</t>
  </si>
  <si>
    <t>Pink cells are ul to pipette</t>
  </si>
  <si>
    <t>mM</t>
  </si>
  <si>
    <t>nmol/ul</t>
  </si>
  <si>
    <t>Volume to make in ul</t>
  </si>
  <si>
    <t>https://tools.thermofisher.com/content/sfs/brochures/TR0006-Extinction-coefficients.pdf</t>
  </si>
  <si>
    <t>http://www.meduniwien.ac.at/user/johannes.schmid/MolarityJava.htm</t>
  </si>
  <si>
    <t>http://molbiol.edu.ru/eng/scripts/01_04.html</t>
  </si>
  <si>
    <t>https://www.tocris.com/molarityCalculator.php#.WD7rq00o5EY</t>
  </si>
  <si>
    <t>http://www.sigmaaldrich.com/chemistry/stockroom-reagents/learning-center/technical-library/mass-molarity-calculator.html</t>
  </si>
  <si>
    <t>For conversion of many type of units.</t>
  </si>
  <si>
    <t>http://www.endmemo.com/index.php</t>
  </si>
  <si>
    <t>Notes</t>
  </si>
  <si>
    <t>1 M = 1,000 mM = 1,000,000 uM</t>
  </si>
  <si>
    <t>1 M = 1 mmol/mL =1000 umol/mL = 1umol/ul</t>
  </si>
  <si>
    <r>
      <t>1</t>
    </r>
    <r>
      <rPr>
        <sz val="10"/>
        <color rgb="FF000000"/>
        <rFont val="Arial"/>
        <family val="2"/>
      </rPr>
      <t> mM = </t>
    </r>
    <r>
      <rPr>
        <sz val="11"/>
        <color theme="1"/>
        <rFont val="Calibri"/>
        <family val="2"/>
        <scheme val="minor"/>
      </rPr>
      <t>0.001</t>
    </r>
    <r>
      <rPr>
        <sz val="10"/>
        <color rgb="FF000000"/>
        <rFont val="Arial"/>
        <family val="2"/>
      </rPr>
      <t> mmol/mL = 0.001umol/ul = 1nmol/ul</t>
    </r>
  </si>
  <si>
    <r>
      <t>1</t>
    </r>
    <r>
      <rPr>
        <sz val="10"/>
        <color rgb="FF000000"/>
        <rFont val="Arial"/>
        <family val="2"/>
      </rPr>
      <t> mM = </t>
    </r>
    <r>
      <rPr>
        <sz val="11"/>
        <color theme="1"/>
        <rFont val="Calibri"/>
        <family val="2"/>
        <scheme val="minor"/>
      </rPr>
      <t>1,000</t>
    </r>
    <r>
      <rPr>
        <sz val="10"/>
        <color rgb="FF000000"/>
        <rFont val="Arial"/>
        <family val="2"/>
      </rPr>
      <t> uM</t>
    </r>
  </si>
  <si>
    <t>Example of g/volume for MW of protein entered in green cell</t>
  </si>
  <si>
    <t>g/L = 1M</t>
  </si>
  <si>
    <t>g/l for 1 mM</t>
  </si>
  <si>
    <t>Protein 1</t>
  </si>
  <si>
    <t>mg/ml = ug/ul =1M</t>
  </si>
  <si>
    <t>mg/ul = 1M</t>
  </si>
  <si>
    <t>mg/ul for 1 mM</t>
  </si>
  <si>
    <t>mg/ml or ug/ul for 1 mM</t>
  </si>
  <si>
    <t>Extinction Coefficients calculations</t>
  </si>
  <si>
    <t>Gram, weight, molarity calculations</t>
  </si>
  <si>
    <t>Molarity Calculator</t>
  </si>
  <si>
    <t>Conversion: weight - moles (for proteins).</t>
  </si>
  <si>
    <t>Calculate Mass Required for Molar Solution</t>
  </si>
  <si>
    <t>uM</t>
  </si>
  <si>
    <t>mmol/ml (or umol/ul)</t>
  </si>
  <si>
    <t>Stock mg/ml</t>
  </si>
  <si>
    <t>ul of stock to make mg/ml in column E</t>
  </si>
  <si>
    <t>ul buffer</t>
  </si>
  <si>
    <t>mg/ml (or ug/ul)</t>
  </si>
  <si>
    <t>To make the nmol/ul stock needed for each protein with different mg/ml stock concentrations</t>
  </si>
  <si>
    <t>Results displayed in blue cells</t>
  </si>
  <si>
    <t xml:space="preserve">Avidin bead binding </t>
  </si>
  <si>
    <t>MagPlex Avidin Bead washing</t>
  </si>
  <si>
    <t>Carefully remove all of the supernatant.</t>
  </si>
  <si>
    <t>Place back on magnet for up to 2 minutes then carefully remove all of the supernatant.</t>
  </si>
  <si>
    <r>
      <t xml:space="preserve">Remove the tube from the magnetic separator and resuspend the microspheres in </t>
    </r>
    <r>
      <rPr>
        <b/>
        <sz val="11"/>
        <color theme="1"/>
        <rFont val="Calibri"/>
        <family val="2"/>
        <scheme val="minor"/>
      </rPr>
      <t>250 μL</t>
    </r>
    <r>
      <rPr>
        <sz val="11"/>
        <color theme="1"/>
        <rFont val="Calibri"/>
        <family val="2"/>
        <scheme val="minor"/>
      </rPr>
      <t xml:space="preserve"> of PBS-TBN, mix by vortex and sonication for approximately 20 seconds.</t>
    </r>
  </si>
  <si>
    <t>Repeat steps 6 and 7  for a total of two washes with PBS-TBN.</t>
  </si>
  <si>
    <t>Remove the tube from the magnetic separator and resuspend the microspheres in the following volume of PBS-TBN.</t>
  </si>
  <si>
    <t>Add protein/peptide last to the volumes below and vortex immediately for individual couplings.  Then follow the protocol below or in the cookbook.</t>
  </si>
  <si>
    <t>Desired ul volume for binding reactions =</t>
  </si>
  <si>
    <t>Protein Binding Reactions</t>
  </si>
  <si>
    <t>Number of activated beads to couple =</t>
  </si>
  <si>
    <t>Incubate for 30 minutes with mixing (by rotation) in the dark at room temperature.</t>
  </si>
  <si>
    <t>Remove the tube from the magnetic separator and resuspend the coupled microspheres in 500 μL of PBS-TBN, mix by vortex and sonication for approximately 20 seconds.</t>
  </si>
  <si>
    <t>Place the tube into a magnetic separator and allow separation to occur for up to 2 minutes before removing supernatant.</t>
  </si>
  <si>
    <t>Repeat steps 11 to 14 for a total of two washes in PBS-TBN.</t>
  </si>
  <si>
    <t>Remove tube from the magnetic separator and resuspend the coupled and washed microspheres in 250-1000 μL of Wash Buffer.</t>
  </si>
  <si>
    <t>Count the number of microspheres recovered using a cell counter or hemacytometer.</t>
  </si>
  <si>
    <t>Titration fold dilution  =</t>
  </si>
  <si>
    <t>Stock Antibody or Protein Conc. (in nmol/ul) =</t>
  </si>
  <si>
    <t>pmol/ul</t>
  </si>
  <si>
    <t>pmol/million</t>
  </si>
  <si>
    <t>nmol/million</t>
  </si>
  <si>
    <t>umol/million</t>
  </si>
  <si>
    <t>Add protein/peptide last to the volumes below and vortex immediately for individual couplings.  Then follow the protocol below or in the xMAP Cookbook.</t>
  </si>
  <si>
    <t>Antibody, Protein and buffer volumes to add to Avidin beads</t>
  </si>
  <si>
    <r>
      <t xml:space="preserve">Take tube off magnet and resuspend in </t>
    </r>
    <r>
      <rPr>
        <b/>
        <sz val="11"/>
        <color theme="1"/>
        <rFont val="Calibri"/>
        <family val="2"/>
        <scheme val="minor"/>
      </rPr>
      <t>100 ul or more</t>
    </r>
    <r>
      <rPr>
        <sz val="11"/>
        <color theme="1"/>
        <rFont val="Calibri"/>
        <family val="2"/>
        <scheme val="minor"/>
      </rPr>
      <t xml:space="preserve"> of PBS-TBN or another suitable buffer.</t>
    </r>
  </si>
  <si>
    <t>nmol of Protein/ 10^6 beads =</t>
  </si>
  <si>
    <t>ul of Protein needed =</t>
  </si>
  <si>
    <t>ul of washed beads needed =</t>
  </si>
  <si>
    <t>PBS-TBN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</si>
</sst>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
    <numFmt numFmtId="165" formatCode="0.0000000"/>
    <numFmt numFmtId="166" formatCode="#,##0.0000000"/>
    <numFmt numFmtId="167" formatCode="#,##0.00000"/>
    <numFmt numFmtId="168" formatCode="#,##0.00000000"/>
    <numFmt numFmtId="169" formatCode="#,##0.0000"/>
    <numFmt numFmtId="170" formatCode="0.000000"/>
  </numFmts>
  <fonts count="6"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sz val="10"/>
      <color rgb="FF000000"/>
      <name val="Arial"/>
      <family val="2"/>
    </font>
  </fonts>
  <fills count="8">
    <fill>
      <patternFill patternType="none"/>
    </fill>
    <fill>
      <patternFill patternType="gray125"/>
    </fill>
    <fill>
      <patternFill patternType="solid">
        <fgColor rgb="FF92D050"/>
        <bgColor indexed="64"/>
      </patternFill>
    </fill>
    <fill>
      <patternFill patternType="solid">
        <fgColor rgb="FFFFCC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4" tint="0.79998168889431442"/>
        <bgColor indexed="64"/>
      </patternFill>
    </fill>
  </fills>
  <borders count="16">
    <border>
      <left/>
      <right/>
      <top/>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style="medium">
        <color auto="1"/>
      </top>
      <bottom style="medium">
        <color auto="1"/>
      </bottom>
      <diagonal/>
    </border>
  </borders>
  <cellStyleXfs count="2">
    <xf numFmtId="0" fontId="0" fillId="0" borderId="0"/>
    <xf numFmtId="0" fontId="4" fillId="0" borderId="0" applyNumberFormat="0" applyFill="0" applyBorder="0" applyAlignment="0" applyProtection="0"/>
  </cellStyleXfs>
  <cellXfs count="92">
    <xf numFmtId="0" fontId="0" fillId="0" borderId="0" xfId="0"/>
    <xf numFmtId="3" fontId="0" fillId="2" borderId="0" xfId="0" applyNumberFormat="1" applyFill="1"/>
    <xf numFmtId="0" fontId="0" fillId="2" borderId="0" xfId="0" applyFill="1"/>
    <xf numFmtId="3" fontId="0" fillId="0" borderId="0" xfId="0" applyNumberFormat="1" applyFill="1"/>
    <xf numFmtId="0" fontId="0" fillId="0" borderId="0" xfId="0" applyFill="1"/>
    <xf numFmtId="0" fontId="0" fillId="0" borderId="0" xfId="0" applyBorder="1" applyAlignment="1">
      <alignment horizontal="center" vertical="top" wrapText="1"/>
    </xf>
    <xf numFmtId="0" fontId="0" fillId="0" borderId="0" xfId="0" applyFill="1" applyBorder="1" applyAlignment="1">
      <alignment horizontal="center" vertical="top" wrapText="1"/>
    </xf>
    <xf numFmtId="0" fontId="0" fillId="0" borderId="0" xfId="0" applyFill="1" applyAlignment="1">
      <alignment horizontal="right" vertical="center"/>
    </xf>
    <xf numFmtId="4" fontId="0" fillId="2" borderId="0" xfId="0" applyNumberFormat="1" applyFill="1"/>
    <xf numFmtId="0" fontId="0" fillId="0" borderId="0" xfId="0" applyFont="1" applyAlignment="1">
      <alignment horizontal="right" vertical="top"/>
    </xf>
    <xf numFmtId="0" fontId="0" fillId="0" borderId="0" xfId="0" applyAlignment="1">
      <alignment horizontal="right"/>
    </xf>
    <xf numFmtId="3" fontId="0" fillId="0" borderId="0" xfId="0" applyNumberFormat="1"/>
    <xf numFmtId="0" fontId="0" fillId="3" borderId="0" xfId="0" applyFill="1"/>
    <xf numFmtId="4" fontId="0" fillId="3" borderId="0" xfId="0" applyNumberFormat="1" applyFill="1"/>
    <xf numFmtId="4" fontId="0" fillId="3" borderId="0" xfId="0" applyNumberFormat="1" applyFill="1" applyAlignment="1">
      <alignment horizontal="right" vertical="center"/>
    </xf>
    <xf numFmtId="3" fontId="0" fillId="3" borderId="0" xfId="0" applyNumberFormat="1" applyFill="1"/>
    <xf numFmtId="0" fontId="0" fillId="4" borderId="0" xfId="0" applyFill="1"/>
    <xf numFmtId="4" fontId="0" fillId="4" borderId="0" xfId="0" applyNumberFormat="1" applyFill="1"/>
    <xf numFmtId="3" fontId="0" fillId="4" borderId="0" xfId="0" applyNumberFormat="1" applyFill="1"/>
    <xf numFmtId="0" fontId="0" fillId="0" borderId="0" xfId="0" quotePrefix="1"/>
    <xf numFmtId="0" fontId="4" fillId="0" borderId="0" xfId="1"/>
    <xf numFmtId="164" fontId="0" fillId="2" borderId="0" xfId="0" applyNumberFormat="1" applyFill="1"/>
    <xf numFmtId="0" fontId="0" fillId="2" borderId="4" xfId="0" applyFill="1" applyBorder="1" applyProtection="1">
      <protection locked="0"/>
    </xf>
    <xf numFmtId="0" fontId="0" fillId="0" borderId="5" xfId="0" applyFill="1" applyBorder="1"/>
    <xf numFmtId="0" fontId="0" fillId="0" borderId="5" xfId="0" applyBorder="1"/>
    <xf numFmtId="4" fontId="0" fillId="0" borderId="5" xfId="0" applyNumberFormat="1" applyBorder="1"/>
    <xf numFmtId="165" fontId="0" fillId="2" borderId="0" xfId="0" applyNumberFormat="1" applyFill="1"/>
    <xf numFmtId="166" fontId="0" fillId="4" borderId="0" xfId="0" applyNumberFormat="1" applyFill="1"/>
    <xf numFmtId="167" fontId="0" fillId="4" borderId="0" xfId="0" applyNumberFormat="1" applyFill="1"/>
    <xf numFmtId="0" fontId="0" fillId="5" borderId="5" xfId="0" applyFill="1" applyBorder="1"/>
    <xf numFmtId="0" fontId="0" fillId="6" borderId="5" xfId="0" applyFont="1" applyFill="1" applyBorder="1"/>
    <xf numFmtId="0" fontId="0" fillId="0" borderId="5" xfId="0" applyFont="1" applyFill="1" applyBorder="1"/>
    <xf numFmtId="168" fontId="0" fillId="4" borderId="0" xfId="0" applyNumberFormat="1" applyFill="1"/>
    <xf numFmtId="0" fontId="0" fillId="0" borderId="0" xfId="0" applyAlignment="1">
      <alignment horizontal="right" vertical="center"/>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right" vertical="top" wrapText="1"/>
    </xf>
    <xf numFmtId="0" fontId="0" fillId="0" borderId="0" xfId="0" applyFill="1" applyAlignment="1">
      <alignment horizontal="left" vertical="top" wrapText="1"/>
    </xf>
    <xf numFmtId="3" fontId="0" fillId="2" borderId="0" xfId="0" applyNumberFormat="1" applyFill="1" applyAlignment="1">
      <alignment horizontal="left" vertical="top" wrapText="1"/>
    </xf>
    <xf numFmtId="0" fontId="0" fillId="0" borderId="13" xfId="0" applyBorder="1" applyAlignment="1">
      <alignment horizontal="right"/>
    </xf>
    <xf numFmtId="3" fontId="0" fillId="4" borderId="13" xfId="0" applyNumberFormat="1" applyFill="1" applyBorder="1"/>
    <xf numFmtId="0" fontId="0" fillId="2" borderId="0" xfId="0" applyFill="1" applyAlignment="1">
      <alignment horizontal="left" vertical="top" wrapText="1"/>
    </xf>
    <xf numFmtId="0" fontId="0" fillId="0" borderId="15" xfId="0" applyFill="1" applyBorder="1" applyAlignment="1">
      <alignment horizontal="center"/>
    </xf>
    <xf numFmtId="0" fontId="0" fillId="0" borderId="15" xfId="0" applyBorder="1"/>
    <xf numFmtId="4" fontId="0" fillId="4" borderId="15" xfId="0" applyNumberFormat="1" applyFill="1" applyBorder="1"/>
    <xf numFmtId="165" fontId="0" fillId="4" borderId="15" xfId="0" applyNumberFormat="1" applyFill="1" applyBorder="1"/>
    <xf numFmtId="0" fontId="0" fillId="4" borderId="15" xfId="0" applyFill="1" applyBorder="1"/>
    <xf numFmtId="0" fontId="0" fillId="0" borderId="5" xfId="0" applyFill="1" applyBorder="1" applyAlignment="1">
      <alignment horizontal="center"/>
    </xf>
    <xf numFmtId="0" fontId="0" fillId="0" borderId="5" xfId="0" applyBorder="1" applyAlignment="1">
      <alignment horizontal="center"/>
    </xf>
    <xf numFmtId="169" fontId="0" fillId="4" borderId="0" xfId="0" quotePrefix="1" applyNumberFormat="1" applyFill="1"/>
    <xf numFmtId="170" fontId="0" fillId="4" borderId="0" xfId="0" applyNumberFormat="1" applyFill="1"/>
    <xf numFmtId="0" fontId="0" fillId="0" borderId="0" xfId="0" applyAlignment="1">
      <alignment horizontal="right" vertical="center"/>
    </xf>
    <xf numFmtId="3" fontId="0" fillId="3" borderId="0" xfId="0" applyNumberFormat="1" applyFill="1" applyAlignment="1">
      <alignment horizontal="left" vertical="top"/>
    </xf>
    <xf numFmtId="3" fontId="0" fillId="0" borderId="0" xfId="0" applyNumberFormat="1" applyFill="1" applyAlignment="1">
      <alignment horizontal="left" vertical="top"/>
    </xf>
    <xf numFmtId="0" fontId="0" fillId="0" borderId="0" xfId="0" applyAlignment="1">
      <alignment horizontal="right" vertical="center"/>
    </xf>
    <xf numFmtId="0" fontId="0" fillId="0" borderId="0" xfId="0" applyAlignment="1">
      <alignment horizontal="right" vertical="center"/>
    </xf>
    <xf numFmtId="3" fontId="0" fillId="7" borderId="13" xfId="0" applyNumberFormat="1" applyFill="1" applyBorder="1"/>
    <xf numFmtId="0" fontId="0" fillId="0" borderId="0" xfId="0" applyAlignment="1">
      <alignment horizontal="right" vertical="center"/>
    </xf>
    <xf numFmtId="0" fontId="0" fillId="6" borderId="6" xfId="0" applyFill="1" applyBorder="1" applyAlignment="1">
      <alignment horizontal="center" vertical="top"/>
    </xf>
    <xf numFmtId="0" fontId="0" fillId="6" borderId="7" xfId="0" applyFill="1" applyBorder="1" applyAlignment="1">
      <alignment horizontal="center" vertical="top"/>
    </xf>
    <xf numFmtId="0" fontId="0" fillId="6" borderId="8" xfId="0" applyFill="1" applyBorder="1" applyAlignment="1">
      <alignment horizontal="center" vertical="top"/>
    </xf>
    <xf numFmtId="0" fontId="0" fillId="4" borderId="0" xfId="0" applyFill="1" applyAlignment="1"/>
    <xf numFmtId="0" fontId="0" fillId="0" borderId="0" xfId="0" applyAlignmen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right"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0" fillId="0" borderId="0" xfId="0" applyFont="1" applyAlignment="1">
      <alignment horizontal="left" vertical="top" wrapText="1"/>
    </xf>
    <xf numFmtId="0" fontId="0" fillId="0" borderId="0" xfId="0" applyAlignment="1">
      <alignment horizontal="right" vertical="center" wrapText="1"/>
    </xf>
    <xf numFmtId="0" fontId="0" fillId="2" borderId="0" xfId="0" applyFill="1" applyAlignment="1"/>
    <xf numFmtId="0" fontId="0" fillId="0" borderId="0" xfId="0" applyAlignment="1">
      <alignment horizontal="left" vertical="center"/>
    </xf>
    <xf numFmtId="0" fontId="0" fillId="0" borderId="0" xfId="0" applyFont="1" applyAlignment="1">
      <alignment horizontal="left" vertical="top"/>
    </xf>
    <xf numFmtId="0" fontId="0" fillId="3" borderId="0" xfId="0" applyFill="1" applyAlignment="1"/>
    <xf numFmtId="0" fontId="1" fillId="0" borderId="0" xfId="0" applyFont="1" applyAlignment="1">
      <alignment horizontal="center" vertical="center"/>
    </xf>
    <xf numFmtId="0" fontId="0" fillId="0" borderId="0" xfId="0" applyNumberFormat="1" applyAlignment="1">
      <alignment horizontal="right" vertical="center"/>
    </xf>
    <xf numFmtId="0" fontId="1" fillId="0" borderId="0" xfId="0" applyFont="1" applyAlignment="1">
      <alignment horizontal="center" vertical="top"/>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tools.thermofisher.com/content/sfs/brochures/TR0006-Extinction-coefficients.pdf" TargetMode="External"/><Relationship Id="rId7" Type="http://schemas.openxmlformats.org/officeDocument/2006/relationships/vmlDrawing" Target="../drawings/vmlDrawing1.vml"/><Relationship Id="rId2" Type="http://schemas.openxmlformats.org/officeDocument/2006/relationships/hyperlink" Target="https://www.tocris.com/molarityCalculator.php" TargetMode="External"/><Relationship Id="rId1" Type="http://schemas.openxmlformats.org/officeDocument/2006/relationships/hyperlink" Target="http://www.sigmaaldrich.com/chemistry/stockroom-reagents/learning-center/technical-library/mass-molarity-calculator.html" TargetMode="External"/><Relationship Id="rId6" Type="http://schemas.openxmlformats.org/officeDocument/2006/relationships/hyperlink" Target="http://www.endmemo.com/index.php" TargetMode="External"/><Relationship Id="rId5" Type="http://schemas.openxmlformats.org/officeDocument/2006/relationships/hyperlink" Target="http://www.meduniwien.ac.at/user/johannes.schmid/MolarityJava.htm" TargetMode="External"/><Relationship Id="rId4" Type="http://schemas.openxmlformats.org/officeDocument/2006/relationships/hyperlink" Target="http://molbiol.edu.ru/eng/scripts/01_04.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8"/>
  <sheetViews>
    <sheetView workbookViewId="0">
      <selection activeCell="A20" sqref="A20"/>
    </sheetView>
  </sheetViews>
  <sheetFormatPr defaultRowHeight="15" x14ac:dyDescent="0.25"/>
  <cols>
    <col min="1" max="1" width="39.5703125" customWidth="1"/>
    <col min="2" max="2" width="16" customWidth="1"/>
    <col min="4" max="4" width="16" customWidth="1"/>
    <col min="5" max="5" width="22.140625" customWidth="1"/>
  </cols>
  <sheetData>
    <row r="2" spans="1:6" x14ac:dyDescent="0.25">
      <c r="A2" t="s">
        <v>48</v>
      </c>
      <c r="B2" s="20" t="s">
        <v>28</v>
      </c>
    </row>
    <row r="3" spans="1:6" x14ac:dyDescent="0.25">
      <c r="A3" t="s">
        <v>49</v>
      </c>
      <c r="B3" s="20" t="s">
        <v>29</v>
      </c>
    </row>
    <row r="4" spans="1:6" x14ac:dyDescent="0.25">
      <c r="A4" t="s">
        <v>51</v>
      </c>
      <c r="B4" s="20" t="s">
        <v>30</v>
      </c>
    </row>
    <row r="5" spans="1:6" x14ac:dyDescent="0.25">
      <c r="A5" t="s">
        <v>50</v>
      </c>
      <c r="B5" s="20" t="s">
        <v>31</v>
      </c>
    </row>
    <row r="6" spans="1:6" x14ac:dyDescent="0.25">
      <c r="A6" t="s">
        <v>52</v>
      </c>
      <c r="B6" s="20" t="s">
        <v>32</v>
      </c>
    </row>
    <row r="7" spans="1:6" x14ac:dyDescent="0.25">
      <c r="A7" t="s">
        <v>33</v>
      </c>
      <c r="B7" s="20" t="s">
        <v>34</v>
      </c>
    </row>
    <row r="9" spans="1:6" x14ac:dyDescent="0.25">
      <c r="A9" t="s">
        <v>35</v>
      </c>
    </row>
    <row r="10" spans="1:6" x14ac:dyDescent="0.25">
      <c r="A10" t="s">
        <v>36</v>
      </c>
      <c r="E10" s="11"/>
    </row>
    <row r="11" spans="1:6" x14ac:dyDescent="0.25">
      <c r="A11" t="s">
        <v>37</v>
      </c>
    </row>
    <row r="12" spans="1:6" x14ac:dyDescent="0.25">
      <c r="A12" t="s">
        <v>38</v>
      </c>
    </row>
    <row r="13" spans="1:6" x14ac:dyDescent="0.25">
      <c r="A13" t="s">
        <v>39</v>
      </c>
    </row>
    <row r="15" spans="1:6" x14ac:dyDescent="0.25">
      <c r="A15" t="s">
        <v>40</v>
      </c>
    </row>
    <row r="16" spans="1:6" x14ac:dyDescent="0.25">
      <c r="A16" s="8">
        <v>23970</v>
      </c>
      <c r="B16" t="s">
        <v>41</v>
      </c>
      <c r="D16" s="16">
        <f>A16/1000</f>
        <v>23.97</v>
      </c>
      <c r="E16" s="4" t="s">
        <v>42</v>
      </c>
      <c r="F16" s="19"/>
    </row>
    <row r="17" spans="1:6" x14ac:dyDescent="0.25">
      <c r="A17" s="16">
        <f>A16/1000</f>
        <v>23.97</v>
      </c>
      <c r="B17" t="s">
        <v>44</v>
      </c>
      <c r="D17" s="16">
        <f t="shared" ref="D17:D18" si="0">A17/1000</f>
        <v>2.3969999999999998E-2</v>
      </c>
      <c r="E17" s="4" t="s">
        <v>47</v>
      </c>
      <c r="F17" s="19"/>
    </row>
    <row r="18" spans="1:6" x14ac:dyDescent="0.25">
      <c r="A18" s="16">
        <f>A17/1000</f>
        <v>2.3969999999999998E-2</v>
      </c>
      <c r="B18" t="s">
        <v>45</v>
      </c>
      <c r="D18" s="16">
        <f t="shared" si="0"/>
        <v>2.3969999999999999E-5</v>
      </c>
      <c r="E18" s="4" t="s">
        <v>46</v>
      </c>
      <c r="F18" s="19"/>
    </row>
  </sheetData>
  <hyperlinks>
    <hyperlink ref="B6" r:id="rId1"/>
    <hyperlink ref="B5" r:id="rId2" location=".WD7rq00o5EY"/>
    <hyperlink ref="B2" r:id="rId3"/>
    <hyperlink ref="B4" r:id="rId4"/>
    <hyperlink ref="B3" r:id="rId5"/>
    <hyperlink ref="B7" r:id="rId6"/>
  </hyperlinks>
  <pageMargins left="0.7" right="0.7" top="0.75" bottom="0.75" header="0.3" footer="0.3"/>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
  <sheetViews>
    <sheetView tabSelected="1" zoomScale="120" zoomScaleNormal="120" workbookViewId="0">
      <selection activeCell="A22" sqref="A22"/>
    </sheetView>
  </sheetViews>
  <sheetFormatPr defaultRowHeight="15" x14ac:dyDescent="0.25"/>
  <cols>
    <col min="1" max="1" width="34" bestFit="1" customWidth="1"/>
    <col min="2" max="2" width="35.5703125" bestFit="1" customWidth="1"/>
    <col min="3" max="3" width="12.42578125" bestFit="1" customWidth="1"/>
    <col min="4" max="4" width="9" bestFit="1" customWidth="1"/>
  </cols>
  <sheetData>
    <row r="1" spans="1:4" x14ac:dyDescent="0.25">
      <c r="A1" t="s">
        <v>15</v>
      </c>
    </row>
    <row r="2" spans="1:4" x14ac:dyDescent="0.25">
      <c r="A2" s="2" t="s">
        <v>16</v>
      </c>
    </row>
    <row r="3" spans="1:4" ht="15.75" thickBot="1" x14ac:dyDescent="0.3">
      <c r="A3" s="16" t="s">
        <v>17</v>
      </c>
    </row>
    <row r="4" spans="1:4" ht="16.5" thickTop="1" thickBot="1" x14ac:dyDescent="0.3">
      <c r="A4" s="23" t="s">
        <v>21</v>
      </c>
      <c r="B4" s="24" t="s">
        <v>18</v>
      </c>
      <c r="C4" s="24" t="s">
        <v>19</v>
      </c>
      <c r="D4" s="24" t="s">
        <v>20</v>
      </c>
    </row>
    <row r="5" spans="1:4" ht="15.75" thickTop="1" x14ac:dyDescent="0.25">
      <c r="A5" s="22">
        <v>18</v>
      </c>
      <c r="B5" s="2" t="s">
        <v>43</v>
      </c>
      <c r="C5" s="1">
        <v>43000</v>
      </c>
      <c r="D5" s="17">
        <f>C5/1000</f>
        <v>43</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
  <sheetViews>
    <sheetView zoomScale="90" zoomScaleNormal="90" workbookViewId="0">
      <selection activeCell="U54" sqref="U54"/>
    </sheetView>
  </sheetViews>
  <sheetFormatPr defaultRowHeight="15" x14ac:dyDescent="0.25"/>
  <cols>
    <col min="1" max="1" width="27.28515625" bestFit="1" customWidth="1"/>
    <col min="2" max="2" width="10.28515625" bestFit="1" customWidth="1"/>
    <col min="3" max="3" width="5.140625" bestFit="1" customWidth="1"/>
    <col min="4" max="4" width="9.140625" bestFit="1" customWidth="1"/>
    <col min="5" max="5" width="13.7109375" bestFit="1" customWidth="1"/>
    <col min="6" max="6" width="18" bestFit="1" customWidth="1"/>
    <col min="7" max="7" width="7.140625" bestFit="1" customWidth="1"/>
    <col min="8" max="8" width="18.28515625" bestFit="1" customWidth="1"/>
    <col min="9" max="9" width="11" bestFit="1" customWidth="1"/>
    <col min="10" max="10" width="31.28515625" bestFit="1" customWidth="1"/>
    <col min="11" max="11" width="16.5703125" bestFit="1" customWidth="1"/>
  </cols>
  <sheetData>
    <row r="1" spans="1:11" x14ac:dyDescent="0.25">
      <c r="A1" t="s">
        <v>22</v>
      </c>
    </row>
    <row r="2" spans="1:11" x14ac:dyDescent="0.25">
      <c r="A2" s="2" t="s">
        <v>23</v>
      </c>
    </row>
    <row r="3" spans="1:11" x14ac:dyDescent="0.25">
      <c r="A3" s="16" t="s">
        <v>60</v>
      </c>
    </row>
    <row r="4" spans="1:11" ht="15.75" thickBot="1" x14ac:dyDescent="0.3">
      <c r="A4" s="12" t="s">
        <v>24</v>
      </c>
    </row>
    <row r="5" spans="1:11" ht="16.5" thickTop="1" thickBot="1" x14ac:dyDescent="0.3">
      <c r="F5" s="4"/>
      <c r="G5" s="4"/>
      <c r="H5" s="61" t="s">
        <v>59</v>
      </c>
      <c r="I5" s="62"/>
      <c r="J5" s="62"/>
      <c r="K5" s="63"/>
    </row>
    <row r="6" spans="1:11" ht="16.5" thickTop="1" thickBot="1" x14ac:dyDescent="0.3">
      <c r="A6" s="24" t="s">
        <v>18</v>
      </c>
      <c r="B6" s="25" t="s">
        <v>19</v>
      </c>
      <c r="C6" s="25" t="s">
        <v>20</v>
      </c>
      <c r="D6" s="24" t="s">
        <v>25</v>
      </c>
      <c r="E6" s="29" t="s">
        <v>58</v>
      </c>
      <c r="F6" s="31" t="s">
        <v>54</v>
      </c>
      <c r="G6" s="30" t="s">
        <v>26</v>
      </c>
      <c r="H6" s="23" t="s">
        <v>27</v>
      </c>
      <c r="I6" s="23" t="s">
        <v>55</v>
      </c>
      <c r="J6" s="29" t="s">
        <v>56</v>
      </c>
      <c r="K6" s="23" t="s">
        <v>57</v>
      </c>
    </row>
    <row r="7" spans="1:11" ht="15.75" thickTop="1" x14ac:dyDescent="0.25">
      <c r="A7" s="17" t="str">
        <f>Proteins!B5</f>
        <v>Protein 1</v>
      </c>
      <c r="B7" s="17">
        <f>Proteins!C5</f>
        <v>43000</v>
      </c>
      <c r="C7" s="17">
        <f>Proteins!D5</f>
        <v>43</v>
      </c>
      <c r="D7" s="26">
        <v>0.01</v>
      </c>
      <c r="E7" s="27">
        <f>D7*B7/1000</f>
        <v>0.43</v>
      </c>
      <c r="F7" s="32">
        <f>(E7/B7)</f>
        <v>9.9999999999999991E-6</v>
      </c>
      <c r="G7" s="28">
        <f>F7*1000</f>
        <v>9.9999999999999985E-3</v>
      </c>
      <c r="H7" s="2">
        <v>500</v>
      </c>
      <c r="I7" s="8">
        <v>3.1080000000000001</v>
      </c>
      <c r="J7" s="13">
        <f>(E7*H7)/I7</f>
        <v>69.176319176319168</v>
      </c>
      <c r="K7" s="13">
        <f>H7-J7</f>
        <v>430.82368082368083</v>
      </c>
    </row>
  </sheetData>
  <mergeCells count="1">
    <mergeCell ref="H5:K5"/>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9"/>
  <sheetViews>
    <sheetView zoomScaleNormal="100" workbookViewId="0">
      <selection activeCell="D6" sqref="D6"/>
    </sheetView>
  </sheetViews>
  <sheetFormatPr defaultRowHeight="15" x14ac:dyDescent="0.25"/>
  <cols>
    <col min="1" max="1" width="20" customWidth="1"/>
    <col min="3" max="3" width="25.28515625" customWidth="1"/>
    <col min="4" max="4" width="13.7109375" customWidth="1"/>
    <col min="5" max="5" width="18.140625" customWidth="1"/>
    <col min="6" max="6" width="11" style="4" customWidth="1"/>
    <col min="7" max="7" width="10.85546875" bestFit="1" customWidth="1"/>
    <col min="8" max="8" width="16.7109375" customWidth="1"/>
    <col min="9" max="9" width="24.140625" customWidth="1"/>
    <col min="10" max="10" width="18" customWidth="1"/>
    <col min="11" max="11" width="20.7109375" customWidth="1"/>
    <col min="12" max="12" width="13" customWidth="1"/>
  </cols>
  <sheetData>
    <row r="1" spans="1:16" x14ac:dyDescent="0.25">
      <c r="A1" t="s">
        <v>61</v>
      </c>
    </row>
    <row r="2" spans="1:16" x14ac:dyDescent="0.25">
      <c r="A2" s="77" t="s">
        <v>23</v>
      </c>
      <c r="B2" s="65"/>
      <c r="C2" s="65"/>
      <c r="F2"/>
    </row>
    <row r="3" spans="1:16" x14ac:dyDescent="0.25">
      <c r="A3" s="64" t="s">
        <v>60</v>
      </c>
      <c r="B3" s="65"/>
      <c r="C3" s="65"/>
      <c r="F3"/>
    </row>
    <row r="4" spans="1:16" x14ac:dyDescent="0.25">
      <c r="A4" s="80" t="s">
        <v>24</v>
      </c>
      <c r="B4" s="65"/>
      <c r="C4" s="65"/>
      <c r="F4"/>
    </row>
    <row r="5" spans="1:16" x14ac:dyDescent="0.25">
      <c r="A5" s="81" t="s">
        <v>0</v>
      </c>
      <c r="B5" s="81"/>
      <c r="C5" s="81"/>
      <c r="D5" s="37"/>
    </row>
    <row r="6" spans="1:16" x14ac:dyDescent="0.25">
      <c r="C6" s="33" t="s">
        <v>3</v>
      </c>
      <c r="D6" s="2">
        <v>26</v>
      </c>
    </row>
    <row r="7" spans="1:16" x14ac:dyDescent="0.25">
      <c r="A7" s="68" t="s">
        <v>6</v>
      </c>
      <c r="B7" s="68"/>
      <c r="C7" s="68"/>
      <c r="D7" s="1">
        <v>2500000</v>
      </c>
    </row>
    <row r="8" spans="1:16" ht="15.75" thickBot="1" x14ac:dyDescent="0.3">
      <c r="A8" s="68" t="s">
        <v>1</v>
      </c>
      <c r="B8" s="68"/>
      <c r="C8" s="68"/>
      <c r="D8" s="1">
        <v>1000000</v>
      </c>
      <c r="E8" s="33"/>
      <c r="F8" s="33"/>
      <c r="G8" s="33"/>
      <c r="H8" s="4"/>
      <c r="I8" s="35"/>
      <c r="J8" s="35"/>
      <c r="K8" s="35"/>
      <c r="L8" s="35"/>
      <c r="M8" s="35"/>
      <c r="N8" s="35"/>
      <c r="O8" s="35"/>
      <c r="P8" s="35"/>
    </row>
    <row r="9" spans="1:16" ht="15.75" thickBot="1" x14ac:dyDescent="0.3">
      <c r="A9" s="68" t="s">
        <v>4</v>
      </c>
      <c r="B9" s="68"/>
      <c r="C9" s="68"/>
      <c r="D9" s="18">
        <f>(D8/D7)*1000</f>
        <v>400</v>
      </c>
      <c r="E9" s="45" t="s">
        <v>53</v>
      </c>
      <c r="F9" s="45" t="s">
        <v>25</v>
      </c>
      <c r="G9" s="46" t="s">
        <v>80</v>
      </c>
      <c r="I9" s="35"/>
      <c r="J9" s="35"/>
      <c r="K9" s="35"/>
      <c r="L9" s="35"/>
      <c r="M9" s="35"/>
      <c r="N9" s="35"/>
      <c r="O9" s="35"/>
      <c r="P9" s="35"/>
    </row>
    <row r="10" spans="1:16" ht="15.75" thickBot="1" x14ac:dyDescent="0.3">
      <c r="A10" s="82" t="s">
        <v>79</v>
      </c>
      <c r="B10" s="82"/>
      <c r="C10" s="82"/>
      <c r="D10" s="21">
        <v>0.01</v>
      </c>
      <c r="E10" s="47">
        <f>D10*1000</f>
        <v>10</v>
      </c>
      <c r="F10" s="48">
        <f>D10</f>
        <v>0.01</v>
      </c>
      <c r="G10" s="49">
        <f>F10*1000</f>
        <v>10</v>
      </c>
      <c r="I10" s="35"/>
      <c r="J10" s="35"/>
      <c r="K10" s="35"/>
      <c r="L10" s="35"/>
      <c r="M10" s="35"/>
      <c r="N10" s="35"/>
      <c r="O10" s="35"/>
      <c r="P10" s="35"/>
    </row>
    <row r="11" spans="1:16" x14ac:dyDescent="0.25">
      <c r="A11" s="68" t="s">
        <v>11</v>
      </c>
      <c r="B11" s="68"/>
      <c r="C11" s="68"/>
      <c r="D11" s="2">
        <v>5</v>
      </c>
      <c r="I11" s="35"/>
      <c r="J11" s="35"/>
      <c r="K11" s="35"/>
      <c r="L11" s="35"/>
      <c r="M11" s="35"/>
      <c r="N11" s="35"/>
      <c r="O11" s="35"/>
      <c r="P11" s="35"/>
    </row>
    <row r="12" spans="1:16" x14ac:dyDescent="0.25">
      <c r="A12" s="33"/>
      <c r="B12" s="33"/>
      <c r="C12" s="33"/>
      <c r="D12" s="3"/>
      <c r="I12" s="35"/>
      <c r="J12" s="35"/>
      <c r="K12" s="35"/>
      <c r="L12" s="35"/>
      <c r="M12" s="35"/>
      <c r="N12" s="35"/>
      <c r="O12" s="35"/>
      <c r="P12" s="35"/>
    </row>
    <row r="13" spans="1:16" x14ac:dyDescent="0.25">
      <c r="A13" s="83" t="s">
        <v>62</v>
      </c>
      <c r="B13" s="83"/>
      <c r="C13" s="83"/>
      <c r="D13" s="3"/>
      <c r="I13" s="35"/>
      <c r="J13" s="35"/>
      <c r="K13" s="35"/>
      <c r="L13" s="35"/>
      <c r="M13" s="35"/>
      <c r="N13" s="35"/>
      <c r="O13" s="35"/>
      <c r="P13" s="35"/>
    </row>
    <row r="14" spans="1:16" x14ac:dyDescent="0.25">
      <c r="A14" s="36"/>
      <c r="B14" s="36"/>
      <c r="C14" s="36"/>
      <c r="D14" s="3"/>
      <c r="I14" s="34"/>
      <c r="J14" s="34"/>
      <c r="K14" s="34"/>
      <c r="L14" s="34"/>
      <c r="M14" s="34"/>
      <c r="N14" s="34"/>
      <c r="O14" s="34"/>
      <c r="P14" s="34"/>
    </row>
    <row r="15" spans="1:16" x14ac:dyDescent="0.25">
      <c r="A15" t="s">
        <v>12</v>
      </c>
      <c r="B15" s="68" t="s">
        <v>5</v>
      </c>
      <c r="C15" s="68"/>
      <c r="D15" s="55">
        <f>D9*D11</f>
        <v>2000</v>
      </c>
      <c r="E15" s="56"/>
      <c r="F15" s="56"/>
      <c r="I15" s="34"/>
      <c r="J15" s="34"/>
      <c r="K15" s="34"/>
      <c r="L15" s="34"/>
      <c r="M15" s="34"/>
      <c r="N15" s="34"/>
      <c r="O15" s="34"/>
      <c r="P15" s="34"/>
    </row>
    <row r="16" spans="1:16" x14ac:dyDescent="0.25">
      <c r="A16" s="9">
        <v>1</v>
      </c>
      <c r="B16" s="79" t="s">
        <v>8</v>
      </c>
      <c r="C16" s="79"/>
      <c r="D16" s="79"/>
      <c r="E16" s="79"/>
      <c r="F16" s="79"/>
      <c r="G16" s="79"/>
      <c r="H16" s="79"/>
      <c r="I16" s="34"/>
      <c r="J16" s="34"/>
      <c r="K16" s="34"/>
      <c r="L16" s="34"/>
      <c r="M16" s="34"/>
      <c r="N16" s="34"/>
      <c r="O16" s="34"/>
      <c r="P16" s="34"/>
    </row>
    <row r="17" spans="1:16" x14ac:dyDescent="0.25">
      <c r="A17" s="9">
        <v>2</v>
      </c>
      <c r="B17" s="79" t="s">
        <v>63</v>
      </c>
      <c r="C17" s="79"/>
      <c r="D17" s="79"/>
      <c r="E17" s="79"/>
      <c r="F17" s="79"/>
      <c r="G17" s="79"/>
      <c r="H17" s="79"/>
      <c r="I17" s="34"/>
      <c r="J17" s="34"/>
      <c r="K17" s="34"/>
      <c r="L17" s="34"/>
      <c r="M17" s="34"/>
      <c r="N17" s="34"/>
      <c r="O17" s="34"/>
      <c r="P17" s="34"/>
    </row>
    <row r="18" spans="1:16" x14ac:dyDescent="0.25">
      <c r="A18" s="9">
        <v>3</v>
      </c>
      <c r="B18" s="79" t="s">
        <v>86</v>
      </c>
      <c r="C18" s="79"/>
      <c r="D18" s="79"/>
      <c r="E18" s="79"/>
      <c r="F18" s="79"/>
      <c r="G18" s="79"/>
      <c r="H18" s="79"/>
      <c r="I18" s="34"/>
      <c r="J18" s="34"/>
      <c r="K18" s="34"/>
      <c r="L18" s="34"/>
      <c r="M18" s="34"/>
      <c r="N18" s="34"/>
      <c r="O18" s="34"/>
      <c r="P18" s="34"/>
    </row>
    <row r="19" spans="1:16" x14ac:dyDescent="0.25">
      <c r="A19" s="9">
        <v>4</v>
      </c>
      <c r="B19" s="79" t="s">
        <v>64</v>
      </c>
      <c r="C19" s="79"/>
      <c r="D19" s="79"/>
      <c r="E19" s="79"/>
      <c r="F19" s="79"/>
      <c r="G19" s="79"/>
      <c r="H19" s="79"/>
      <c r="I19" s="34"/>
      <c r="J19" s="34"/>
      <c r="K19" s="34"/>
      <c r="L19" s="34"/>
      <c r="M19" s="34"/>
      <c r="N19" s="34"/>
      <c r="O19" s="34"/>
      <c r="P19" s="34"/>
    </row>
    <row r="20" spans="1:16" x14ac:dyDescent="0.25">
      <c r="A20" s="9">
        <v>5</v>
      </c>
      <c r="B20" s="75" t="s">
        <v>7</v>
      </c>
      <c r="C20" s="66"/>
      <c r="D20" s="66"/>
      <c r="E20" s="66"/>
      <c r="F20" s="66"/>
      <c r="G20" s="66"/>
      <c r="H20" s="66"/>
      <c r="I20" s="34"/>
      <c r="J20" s="34"/>
      <c r="K20" s="34"/>
      <c r="L20" s="34"/>
      <c r="M20" s="34"/>
      <c r="N20" s="34"/>
      <c r="O20" s="34"/>
      <c r="P20" s="34"/>
    </row>
    <row r="21" spans="1:16" x14ac:dyDescent="0.25">
      <c r="A21" s="9">
        <v>6</v>
      </c>
      <c r="B21" s="75" t="s">
        <v>65</v>
      </c>
      <c r="C21" s="66"/>
      <c r="D21" s="66"/>
      <c r="E21" s="66"/>
      <c r="F21" s="66"/>
      <c r="G21" s="66"/>
      <c r="H21" s="66"/>
      <c r="I21" s="34"/>
      <c r="J21" s="34"/>
      <c r="K21" s="34"/>
      <c r="L21" s="34"/>
      <c r="M21" s="34"/>
      <c r="N21" s="34"/>
      <c r="O21" s="34"/>
      <c r="P21" s="34"/>
    </row>
    <row r="22" spans="1:16" x14ac:dyDescent="0.25">
      <c r="A22" s="9"/>
      <c r="B22" s="66"/>
      <c r="C22" s="66"/>
      <c r="D22" s="66"/>
      <c r="E22" s="66"/>
      <c r="F22" s="66"/>
      <c r="G22" s="66"/>
      <c r="H22" s="66"/>
      <c r="I22" s="34"/>
      <c r="J22" s="34"/>
      <c r="K22" s="34"/>
      <c r="L22" s="34"/>
      <c r="M22" s="34"/>
      <c r="N22" s="34"/>
      <c r="O22" s="34"/>
      <c r="P22" s="34"/>
    </row>
    <row r="23" spans="1:16" x14ac:dyDescent="0.25">
      <c r="A23" s="9">
        <v>7</v>
      </c>
      <c r="B23" s="79" t="s">
        <v>64</v>
      </c>
      <c r="C23" s="79"/>
      <c r="D23" s="79"/>
      <c r="E23" s="79"/>
      <c r="F23" s="79"/>
      <c r="G23" s="79"/>
      <c r="H23" s="79"/>
      <c r="I23" s="34"/>
      <c r="J23" s="34"/>
      <c r="K23" s="34"/>
      <c r="L23" s="34"/>
      <c r="M23" s="34"/>
      <c r="N23" s="34"/>
      <c r="O23" s="34"/>
      <c r="P23" s="34"/>
    </row>
    <row r="24" spans="1:16" x14ac:dyDescent="0.25">
      <c r="A24" s="33">
        <v>8</v>
      </c>
      <c r="B24" s="66" t="s">
        <v>66</v>
      </c>
      <c r="C24" s="66"/>
      <c r="D24" s="66"/>
      <c r="E24" s="66"/>
      <c r="F24" s="66"/>
      <c r="G24" s="66"/>
      <c r="H24" s="66"/>
      <c r="I24" s="34"/>
      <c r="J24" s="34"/>
      <c r="K24" s="34"/>
      <c r="L24" s="34"/>
      <c r="M24" s="34"/>
      <c r="N24" s="34"/>
      <c r="O24" s="34"/>
      <c r="P24" s="34"/>
    </row>
    <row r="25" spans="1:16" x14ac:dyDescent="0.25">
      <c r="A25" s="33">
        <v>9</v>
      </c>
      <c r="B25" s="67" t="s">
        <v>67</v>
      </c>
      <c r="C25" s="67"/>
      <c r="D25" s="67"/>
      <c r="E25" s="67"/>
      <c r="F25" s="67"/>
      <c r="G25" s="67"/>
      <c r="H25" s="67"/>
      <c r="I25" s="34"/>
      <c r="J25" s="34"/>
      <c r="K25" s="34"/>
      <c r="L25" s="34"/>
      <c r="M25" s="34"/>
      <c r="N25" s="34"/>
      <c r="O25" s="34"/>
      <c r="P25" s="34"/>
    </row>
    <row r="26" spans="1:16" ht="15.75" thickBot="1" x14ac:dyDescent="0.3">
      <c r="A26" s="33">
        <v>10</v>
      </c>
      <c r="B26" s="68" t="s">
        <v>9</v>
      </c>
      <c r="C26" s="68"/>
      <c r="D26" s="15">
        <f>D9*D11</f>
        <v>2000</v>
      </c>
      <c r="F26" s="34"/>
      <c r="G26" s="34"/>
      <c r="H26" s="34"/>
      <c r="I26" s="34"/>
      <c r="J26" s="34"/>
      <c r="K26" s="34"/>
      <c r="L26" s="34"/>
      <c r="M26" s="34"/>
      <c r="N26" s="34"/>
      <c r="O26" s="34"/>
      <c r="P26" s="34"/>
    </row>
    <row r="27" spans="1:16" ht="14.45" customHeight="1" thickTop="1" x14ac:dyDescent="0.25">
      <c r="A27" s="33"/>
      <c r="B27" s="69" t="s">
        <v>84</v>
      </c>
      <c r="C27" s="70"/>
      <c r="D27" s="70"/>
      <c r="E27" s="71"/>
      <c r="F27" s="34"/>
      <c r="G27" s="34"/>
      <c r="H27" s="34"/>
      <c r="I27" s="34"/>
      <c r="J27" s="34"/>
      <c r="K27" s="34"/>
      <c r="L27" s="34"/>
      <c r="M27" s="34"/>
      <c r="N27" s="34"/>
      <c r="O27" s="34"/>
      <c r="P27" s="34"/>
    </row>
    <row r="28" spans="1:16" ht="15.6" customHeight="1" thickBot="1" x14ac:dyDescent="0.3">
      <c r="A28" s="33"/>
      <c r="B28" s="72"/>
      <c r="C28" s="73"/>
      <c r="D28" s="73"/>
      <c r="E28" s="74"/>
      <c r="M28" s="34"/>
      <c r="N28" s="34"/>
      <c r="O28" s="34"/>
    </row>
    <row r="29" spans="1:16" ht="15.6" customHeight="1" thickTop="1" x14ac:dyDescent="0.25">
      <c r="A29" s="33"/>
      <c r="B29" s="34"/>
      <c r="C29" s="39"/>
      <c r="D29" s="40"/>
      <c r="E29" s="34"/>
      <c r="M29" s="34"/>
      <c r="N29" s="34"/>
      <c r="O29" s="34"/>
    </row>
    <row r="30" spans="1:16" ht="15.6" customHeight="1" x14ac:dyDescent="0.25">
      <c r="A30" s="33"/>
      <c r="B30" s="76" t="s">
        <v>69</v>
      </c>
      <c r="C30" s="76"/>
      <c r="D30" s="41">
        <v>500</v>
      </c>
      <c r="E30" s="34"/>
      <c r="M30" s="34"/>
      <c r="N30" s="34"/>
      <c r="O30" s="34"/>
    </row>
    <row r="31" spans="1:16" ht="15.75" thickBot="1" x14ac:dyDescent="0.3">
      <c r="A31" s="33"/>
      <c r="B31" s="81" t="s">
        <v>70</v>
      </c>
      <c r="C31" s="81"/>
      <c r="D31" s="81"/>
      <c r="M31" s="34"/>
      <c r="N31" s="34"/>
      <c r="O31" s="34"/>
    </row>
    <row r="32" spans="1:16" ht="15.75" thickBot="1" x14ac:dyDescent="0.3">
      <c r="A32" s="84" t="s">
        <v>85</v>
      </c>
      <c r="B32" s="85"/>
      <c r="C32" s="85"/>
      <c r="D32" s="86"/>
      <c r="E32" s="5" t="s">
        <v>2</v>
      </c>
      <c r="F32" s="6"/>
    </row>
    <row r="33" spans="1:7" ht="15.75" thickBot="1" x14ac:dyDescent="0.3">
      <c r="A33" s="68" t="s">
        <v>71</v>
      </c>
      <c r="B33" s="68"/>
      <c r="C33" s="68"/>
      <c r="D33" s="18">
        <f>D$8</f>
        <v>1000000</v>
      </c>
      <c r="E33" s="2">
        <v>1</v>
      </c>
    </row>
    <row r="34" spans="1:7" ht="16.5" thickTop="1" thickBot="1" x14ac:dyDescent="0.3">
      <c r="A34" s="60"/>
      <c r="B34" s="60"/>
      <c r="C34" s="60" t="s">
        <v>89</v>
      </c>
      <c r="D34" s="13">
        <f>D$26/D$11</f>
        <v>400</v>
      </c>
      <c r="E34" s="50" t="s">
        <v>81</v>
      </c>
      <c r="F34" s="50" t="s">
        <v>82</v>
      </c>
      <c r="G34" s="51" t="s">
        <v>83</v>
      </c>
    </row>
    <row r="35" spans="1:7" ht="15.75" thickTop="1" x14ac:dyDescent="0.25">
      <c r="A35" s="68" t="s">
        <v>87</v>
      </c>
      <c r="B35" s="68"/>
      <c r="C35" s="68"/>
      <c r="D35" s="21">
        <v>0.1</v>
      </c>
      <c r="E35" s="18">
        <f>F35*1000</f>
        <v>100</v>
      </c>
      <c r="F35" s="52">
        <f>G35*1000</f>
        <v>0.1</v>
      </c>
      <c r="G35" s="53">
        <f>D35/1000</f>
        <v>1E-4</v>
      </c>
    </row>
    <row r="36" spans="1:7" x14ac:dyDescent="0.25">
      <c r="A36" s="68" t="s">
        <v>88</v>
      </c>
      <c r="B36" s="68"/>
      <c r="C36" s="68"/>
      <c r="D36" s="13">
        <f>(D33/1000000)*D35/D$10</f>
        <v>10</v>
      </c>
      <c r="E36" s="4"/>
    </row>
    <row r="37" spans="1:7" x14ac:dyDescent="0.25">
      <c r="A37" s="68" t="s">
        <v>90</v>
      </c>
      <c r="B37" s="68"/>
      <c r="C37" s="68"/>
      <c r="D37" s="14">
        <f>D$30-D36-D34</f>
        <v>90</v>
      </c>
      <c r="E37" s="33"/>
      <c r="F37" s="7"/>
    </row>
    <row r="38" spans="1:7" ht="15.75" thickBot="1" x14ac:dyDescent="0.3">
      <c r="C38" s="42" t="s">
        <v>10</v>
      </c>
      <c r="D38" s="43">
        <f>D34+D36+D37</f>
        <v>500</v>
      </c>
    </row>
    <row r="39" spans="1:7" ht="16.5" thickTop="1" thickBot="1" x14ac:dyDescent="0.3">
      <c r="A39" s="68" t="s">
        <v>71</v>
      </c>
      <c r="B39" s="68"/>
      <c r="C39" s="68"/>
      <c r="D39" s="18">
        <f>D$8</f>
        <v>1000000</v>
      </c>
      <c r="E39" s="2">
        <v>2</v>
      </c>
    </row>
    <row r="40" spans="1:7" ht="16.5" thickTop="1" thickBot="1" x14ac:dyDescent="0.3">
      <c r="A40" s="60"/>
      <c r="B40" s="60"/>
      <c r="C40" s="60" t="s">
        <v>89</v>
      </c>
      <c r="D40" s="13">
        <f>D$26/D$11</f>
        <v>400</v>
      </c>
      <c r="E40" s="50" t="s">
        <v>81</v>
      </c>
      <c r="F40" s="50" t="s">
        <v>82</v>
      </c>
      <c r="G40" s="51" t="s">
        <v>83</v>
      </c>
    </row>
    <row r="41" spans="1:7" ht="15.75" thickTop="1" x14ac:dyDescent="0.25">
      <c r="A41" s="68" t="s">
        <v>87</v>
      </c>
      <c r="B41" s="68"/>
      <c r="C41" s="68"/>
      <c r="D41" s="21">
        <v>0.05</v>
      </c>
      <c r="E41" s="18">
        <f>F41*1000</f>
        <v>50</v>
      </c>
      <c r="F41" s="52">
        <f>G41*1000</f>
        <v>0.05</v>
      </c>
      <c r="G41" s="53">
        <f>D41/1000</f>
        <v>5.0000000000000002E-5</v>
      </c>
    </row>
    <row r="42" spans="1:7" x14ac:dyDescent="0.25">
      <c r="A42" s="68" t="s">
        <v>88</v>
      </c>
      <c r="B42" s="68"/>
      <c r="C42" s="68"/>
      <c r="D42" s="13">
        <f>(D39/1000000)*D41/D$10</f>
        <v>5</v>
      </c>
      <c r="E42" s="4"/>
    </row>
    <row r="43" spans="1:7" x14ac:dyDescent="0.25">
      <c r="A43" s="68" t="s">
        <v>90</v>
      </c>
      <c r="B43" s="68"/>
      <c r="C43" s="68"/>
      <c r="D43" s="14">
        <f>D$30-D42-D40</f>
        <v>95</v>
      </c>
      <c r="E43" s="33"/>
      <c r="F43" s="7"/>
    </row>
    <row r="44" spans="1:7" ht="15.75" thickBot="1" x14ac:dyDescent="0.3">
      <c r="C44" s="42" t="s">
        <v>10</v>
      </c>
      <c r="D44" s="59">
        <f>D40+D42+D43</f>
        <v>500</v>
      </c>
    </row>
    <row r="45" spans="1:7" ht="16.5" thickTop="1" thickBot="1" x14ac:dyDescent="0.3">
      <c r="A45" s="68" t="s">
        <v>71</v>
      </c>
      <c r="B45" s="68"/>
      <c r="C45" s="68"/>
      <c r="D45" s="18">
        <f>D$8</f>
        <v>1000000</v>
      </c>
      <c r="E45" s="2">
        <v>3</v>
      </c>
    </row>
    <row r="46" spans="1:7" ht="16.5" thickTop="1" thickBot="1" x14ac:dyDescent="0.3">
      <c r="A46" s="60"/>
      <c r="B46" s="60"/>
      <c r="C46" s="60" t="s">
        <v>89</v>
      </c>
      <c r="D46" s="13">
        <f>D$26/D$11</f>
        <v>400</v>
      </c>
      <c r="E46" s="50" t="s">
        <v>81</v>
      </c>
      <c r="F46" s="50" t="s">
        <v>82</v>
      </c>
      <c r="G46" s="51" t="s">
        <v>83</v>
      </c>
    </row>
    <row r="47" spans="1:7" ht="15.75" thickTop="1" x14ac:dyDescent="0.25">
      <c r="A47" s="68" t="s">
        <v>87</v>
      </c>
      <c r="B47" s="68"/>
      <c r="C47" s="68"/>
      <c r="D47" s="21">
        <v>2.5000000000000001E-2</v>
      </c>
      <c r="E47" s="18">
        <f>F47*1000</f>
        <v>25</v>
      </c>
      <c r="F47" s="52">
        <f>G47*1000</f>
        <v>2.5000000000000001E-2</v>
      </c>
      <c r="G47" s="53">
        <f>D47/1000</f>
        <v>2.5000000000000001E-5</v>
      </c>
    </row>
    <row r="48" spans="1:7" x14ac:dyDescent="0.25">
      <c r="A48" s="68" t="s">
        <v>88</v>
      </c>
      <c r="B48" s="68"/>
      <c r="C48" s="68"/>
      <c r="D48" s="13">
        <f>(D45/1000000)*D47/D$10</f>
        <v>2.5</v>
      </c>
      <c r="E48" s="4"/>
    </row>
    <row r="49" spans="1:7" x14ac:dyDescent="0.25">
      <c r="A49" s="68" t="s">
        <v>90</v>
      </c>
      <c r="B49" s="68"/>
      <c r="C49" s="68"/>
      <c r="D49" s="14">
        <f>D$30-D48-D46</f>
        <v>97.5</v>
      </c>
      <c r="E49" s="33"/>
      <c r="F49" s="7"/>
    </row>
    <row r="50" spans="1:7" ht="15.75" thickBot="1" x14ac:dyDescent="0.3">
      <c r="C50" s="42" t="s">
        <v>10</v>
      </c>
      <c r="D50" s="59">
        <f>D46+D48+D49</f>
        <v>500</v>
      </c>
    </row>
    <row r="51" spans="1:7" ht="16.5" thickTop="1" thickBot="1" x14ac:dyDescent="0.3">
      <c r="A51" s="68" t="s">
        <v>71</v>
      </c>
      <c r="B51" s="68"/>
      <c r="C51" s="68"/>
      <c r="D51" s="18">
        <f>D$8</f>
        <v>1000000</v>
      </c>
      <c r="E51" s="2">
        <v>4</v>
      </c>
    </row>
    <row r="52" spans="1:7" ht="16.5" thickTop="1" thickBot="1" x14ac:dyDescent="0.3">
      <c r="A52" s="60"/>
      <c r="B52" s="60"/>
      <c r="C52" s="60" t="s">
        <v>89</v>
      </c>
      <c r="D52" s="13">
        <f>D$26/D$11</f>
        <v>400</v>
      </c>
      <c r="E52" s="50" t="s">
        <v>81</v>
      </c>
      <c r="F52" s="50" t="s">
        <v>82</v>
      </c>
      <c r="G52" s="51" t="s">
        <v>83</v>
      </c>
    </row>
    <row r="53" spans="1:7" ht="15.75" thickTop="1" x14ac:dyDescent="0.25">
      <c r="A53" s="68" t="s">
        <v>87</v>
      </c>
      <c r="B53" s="68"/>
      <c r="C53" s="68"/>
      <c r="D53" s="21">
        <v>1.4999999999999999E-2</v>
      </c>
      <c r="E53" s="18">
        <f>F53*1000</f>
        <v>15</v>
      </c>
      <c r="F53" s="52">
        <f>G53*1000</f>
        <v>1.4999999999999999E-2</v>
      </c>
      <c r="G53" s="53">
        <f>D53/1000</f>
        <v>1.4999999999999999E-5</v>
      </c>
    </row>
    <row r="54" spans="1:7" x14ac:dyDescent="0.25">
      <c r="A54" s="68" t="s">
        <v>88</v>
      </c>
      <c r="B54" s="68"/>
      <c r="C54" s="68"/>
      <c r="D54" s="13">
        <f>(D51/1000000)*D53/D$10</f>
        <v>1.5</v>
      </c>
      <c r="E54" s="4"/>
    </row>
    <row r="55" spans="1:7" x14ac:dyDescent="0.25">
      <c r="A55" s="68" t="s">
        <v>90</v>
      </c>
      <c r="B55" s="68"/>
      <c r="C55" s="68"/>
      <c r="D55" s="14">
        <f>D$30-D54-D52</f>
        <v>98.5</v>
      </c>
      <c r="E55" s="33"/>
      <c r="F55" s="7"/>
    </row>
    <row r="56" spans="1:7" ht="15.75" thickBot="1" x14ac:dyDescent="0.3">
      <c r="C56" s="42" t="s">
        <v>10</v>
      </c>
      <c r="D56" s="59">
        <f>D52+D54+D55</f>
        <v>500</v>
      </c>
    </row>
    <row r="57" spans="1:7" ht="16.5" thickTop="1" thickBot="1" x14ac:dyDescent="0.3">
      <c r="A57" s="68" t="s">
        <v>71</v>
      </c>
      <c r="B57" s="68"/>
      <c r="C57" s="68"/>
      <c r="D57" s="18">
        <f>D$8</f>
        <v>1000000</v>
      </c>
      <c r="E57" s="2">
        <v>5</v>
      </c>
    </row>
    <row r="58" spans="1:7" ht="16.5" thickTop="1" thickBot="1" x14ac:dyDescent="0.3">
      <c r="A58" s="60"/>
      <c r="B58" s="60"/>
      <c r="C58" s="60" t="s">
        <v>89</v>
      </c>
      <c r="D58" s="13">
        <f>D$26/D$11</f>
        <v>400</v>
      </c>
      <c r="E58" s="50" t="s">
        <v>81</v>
      </c>
      <c r="F58" s="50" t="s">
        <v>82</v>
      </c>
      <c r="G58" s="51" t="s">
        <v>83</v>
      </c>
    </row>
    <row r="59" spans="1:7" ht="15.75" thickTop="1" x14ac:dyDescent="0.25">
      <c r="A59" s="68" t="s">
        <v>87</v>
      </c>
      <c r="B59" s="68"/>
      <c r="C59" s="68"/>
      <c r="D59" s="21">
        <v>0.01</v>
      </c>
      <c r="E59" s="18">
        <f>F59*1000</f>
        <v>10</v>
      </c>
      <c r="F59" s="52">
        <f>G59*1000</f>
        <v>0.01</v>
      </c>
      <c r="G59" s="53">
        <f>D59/1000</f>
        <v>1.0000000000000001E-5</v>
      </c>
    </row>
    <row r="60" spans="1:7" x14ac:dyDescent="0.25">
      <c r="A60" s="68" t="s">
        <v>88</v>
      </c>
      <c r="B60" s="68"/>
      <c r="C60" s="68"/>
      <c r="D60" s="13">
        <f>(D57/1000000)*D59/D$10</f>
        <v>1</v>
      </c>
      <c r="E60" s="4"/>
    </row>
    <row r="61" spans="1:7" x14ac:dyDescent="0.25">
      <c r="A61" s="68" t="s">
        <v>90</v>
      </c>
      <c r="B61" s="68"/>
      <c r="C61" s="68"/>
      <c r="D61" s="14">
        <f>D$30-D60-D58</f>
        <v>99</v>
      </c>
      <c r="E61" s="33"/>
      <c r="F61" s="7"/>
    </row>
    <row r="62" spans="1:7" ht="15.75" thickBot="1" x14ac:dyDescent="0.3">
      <c r="C62" s="42" t="s">
        <v>10</v>
      </c>
      <c r="D62" s="59">
        <f>D58+D60+D61</f>
        <v>500</v>
      </c>
    </row>
    <row r="63" spans="1:7" ht="15.75" thickTop="1" x14ac:dyDescent="0.25">
      <c r="C63" s="10"/>
      <c r="D63" s="11"/>
    </row>
    <row r="64" spans="1:7" x14ac:dyDescent="0.25">
      <c r="A64">
        <v>11</v>
      </c>
      <c r="B64" s="78" t="s">
        <v>72</v>
      </c>
      <c r="C64" s="78"/>
      <c r="D64" s="78"/>
      <c r="E64" s="78"/>
      <c r="F64" s="78"/>
    </row>
    <row r="65" spans="1:6" x14ac:dyDescent="0.25">
      <c r="A65">
        <v>12</v>
      </c>
      <c r="B65" s="66" t="s">
        <v>14</v>
      </c>
      <c r="C65" s="66"/>
      <c r="D65" s="66"/>
      <c r="E65" s="66"/>
    </row>
    <row r="66" spans="1:6" x14ac:dyDescent="0.25">
      <c r="B66" s="66"/>
      <c r="C66" s="66"/>
      <c r="D66" s="66"/>
      <c r="E66" s="66"/>
    </row>
    <row r="67" spans="1:6" x14ac:dyDescent="0.25">
      <c r="A67">
        <v>13</v>
      </c>
      <c r="B67" s="66" t="s">
        <v>7</v>
      </c>
      <c r="C67" s="66"/>
      <c r="D67" s="66"/>
      <c r="E67" s="66"/>
    </row>
    <row r="68" spans="1:6" x14ac:dyDescent="0.25">
      <c r="B68" s="66"/>
      <c r="C68" s="66"/>
      <c r="D68" s="66"/>
      <c r="E68" s="66"/>
    </row>
    <row r="69" spans="1:6" x14ac:dyDescent="0.25">
      <c r="A69">
        <v>14</v>
      </c>
      <c r="B69" s="66" t="s">
        <v>73</v>
      </c>
      <c r="C69" s="66"/>
      <c r="D69" s="66"/>
      <c r="E69" s="66"/>
    </row>
    <row r="70" spans="1:6" x14ac:dyDescent="0.25">
      <c r="B70" s="66"/>
      <c r="C70" s="66"/>
      <c r="D70" s="66"/>
      <c r="E70" s="66"/>
    </row>
    <row r="71" spans="1:6" x14ac:dyDescent="0.25">
      <c r="B71" s="66"/>
      <c r="C71" s="66"/>
      <c r="D71" s="66"/>
      <c r="E71" s="66"/>
    </row>
    <row r="72" spans="1:6" x14ac:dyDescent="0.25">
      <c r="A72">
        <v>15</v>
      </c>
      <c r="B72" s="66" t="s">
        <v>74</v>
      </c>
      <c r="C72" s="66"/>
      <c r="D72" s="66"/>
      <c r="E72" s="66"/>
    </row>
    <row r="73" spans="1:6" ht="14.45" customHeight="1" x14ac:dyDescent="0.25">
      <c r="B73" s="66"/>
      <c r="C73" s="66"/>
      <c r="D73" s="66"/>
      <c r="E73" s="66"/>
    </row>
    <row r="74" spans="1:6" x14ac:dyDescent="0.25">
      <c r="A74">
        <v>16</v>
      </c>
      <c r="B74" s="78" t="s">
        <v>75</v>
      </c>
      <c r="C74" s="78"/>
      <c r="D74" s="78"/>
      <c r="E74" s="78"/>
      <c r="F74" s="78"/>
    </row>
    <row r="75" spans="1:6" x14ac:dyDescent="0.25">
      <c r="A75">
        <v>17</v>
      </c>
      <c r="B75" s="66" t="s">
        <v>76</v>
      </c>
      <c r="C75" s="66"/>
      <c r="D75" s="66"/>
      <c r="E75" s="66"/>
    </row>
    <row r="76" spans="1:6" x14ac:dyDescent="0.25">
      <c r="B76" s="66"/>
      <c r="C76" s="66"/>
      <c r="D76" s="66"/>
      <c r="E76" s="66"/>
    </row>
    <row r="77" spans="1:6" x14ac:dyDescent="0.25">
      <c r="A77">
        <v>18</v>
      </c>
      <c r="B77" s="66" t="s">
        <v>77</v>
      </c>
      <c r="C77" s="66"/>
      <c r="D77" s="66"/>
      <c r="E77" s="66"/>
    </row>
    <row r="78" spans="1:6" x14ac:dyDescent="0.25">
      <c r="B78" s="66"/>
      <c r="C78" s="66"/>
      <c r="D78" s="66"/>
      <c r="E78" s="66"/>
    </row>
    <row r="79" spans="1:6" x14ac:dyDescent="0.25">
      <c r="A79">
        <v>19</v>
      </c>
      <c r="B79" s="67" t="s">
        <v>13</v>
      </c>
      <c r="C79" s="67"/>
      <c r="D79" s="67"/>
      <c r="E79" s="67"/>
    </row>
  </sheetData>
  <mergeCells count="54">
    <mergeCell ref="B72:E73"/>
    <mergeCell ref="B74:F74"/>
    <mergeCell ref="B79:E79"/>
    <mergeCell ref="A36:C36"/>
    <mergeCell ref="A37:C37"/>
    <mergeCell ref="A39:C39"/>
    <mergeCell ref="A41:C41"/>
    <mergeCell ref="A42:C42"/>
    <mergeCell ref="A57:C57"/>
    <mergeCell ref="B75:E76"/>
    <mergeCell ref="B77:E78"/>
    <mergeCell ref="A61:C61"/>
    <mergeCell ref="A49:C49"/>
    <mergeCell ref="A51:C51"/>
    <mergeCell ref="A53:C53"/>
    <mergeCell ref="A55:C55"/>
    <mergeCell ref="A43:C43"/>
    <mergeCell ref="A4:C4"/>
    <mergeCell ref="A5:C5"/>
    <mergeCell ref="A7:C7"/>
    <mergeCell ref="A8:C8"/>
    <mergeCell ref="A10:C10"/>
    <mergeCell ref="B19:H19"/>
    <mergeCell ref="B21:H22"/>
    <mergeCell ref="A13:C13"/>
    <mergeCell ref="B16:H16"/>
    <mergeCell ref="B17:H17"/>
    <mergeCell ref="B18:H18"/>
    <mergeCell ref="B31:D31"/>
    <mergeCell ref="A32:D32"/>
    <mergeCell ref="A33:C33"/>
    <mergeCell ref="A35:C35"/>
    <mergeCell ref="B30:C30"/>
    <mergeCell ref="A2:C2"/>
    <mergeCell ref="A9:C9"/>
    <mergeCell ref="B67:E68"/>
    <mergeCell ref="B69:E71"/>
    <mergeCell ref="A59:C59"/>
    <mergeCell ref="A47:C47"/>
    <mergeCell ref="A45:C45"/>
    <mergeCell ref="A48:C48"/>
    <mergeCell ref="A54:C54"/>
    <mergeCell ref="A60:C60"/>
    <mergeCell ref="B64:F64"/>
    <mergeCell ref="B65:E66"/>
    <mergeCell ref="B15:C15"/>
    <mergeCell ref="A11:C11"/>
    <mergeCell ref="B23:H23"/>
    <mergeCell ref="A3:C3"/>
    <mergeCell ref="B24:H24"/>
    <mergeCell ref="B25:H25"/>
    <mergeCell ref="B26:C26"/>
    <mergeCell ref="B27:E28"/>
    <mergeCell ref="B20:H20"/>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9"/>
  <sheetViews>
    <sheetView zoomScaleNormal="100" workbookViewId="0">
      <selection activeCell="H77" sqref="H77"/>
    </sheetView>
  </sheetViews>
  <sheetFormatPr defaultRowHeight="15" x14ac:dyDescent="0.25"/>
  <cols>
    <col min="1" max="1" width="7.28515625" customWidth="1"/>
    <col min="3" max="3" width="24.28515625" customWidth="1"/>
    <col min="4" max="4" width="13.7109375" customWidth="1"/>
    <col min="5" max="5" width="11" customWidth="1"/>
    <col min="6" max="6" width="11" style="4" customWidth="1"/>
    <col min="7" max="7" width="10.85546875" bestFit="1" customWidth="1"/>
    <col min="8" max="8" width="16.7109375" customWidth="1"/>
    <col min="9" max="9" width="24.140625" customWidth="1"/>
    <col min="10" max="10" width="18" customWidth="1"/>
    <col min="11" max="11" width="20.7109375" customWidth="1"/>
    <col min="12" max="12" width="13" customWidth="1"/>
  </cols>
  <sheetData>
    <row r="1" spans="1:16" x14ac:dyDescent="0.25">
      <c r="A1" t="s">
        <v>61</v>
      </c>
    </row>
    <row r="2" spans="1:16" x14ac:dyDescent="0.25">
      <c r="A2" s="77" t="s">
        <v>23</v>
      </c>
      <c r="B2" s="65"/>
      <c r="C2" s="65"/>
      <c r="F2"/>
    </row>
    <row r="3" spans="1:16" x14ac:dyDescent="0.25">
      <c r="A3" s="64" t="s">
        <v>60</v>
      </c>
      <c r="B3" s="65"/>
      <c r="C3" s="65"/>
      <c r="F3"/>
    </row>
    <row r="4" spans="1:16" x14ac:dyDescent="0.25">
      <c r="A4" s="80" t="s">
        <v>24</v>
      </c>
      <c r="B4" s="65"/>
      <c r="C4" s="65"/>
      <c r="F4"/>
    </row>
    <row r="5" spans="1:16" x14ac:dyDescent="0.25">
      <c r="A5" s="81" t="s">
        <v>0</v>
      </c>
      <c r="B5" s="81"/>
      <c r="C5" s="81"/>
      <c r="D5" s="37"/>
    </row>
    <row r="6" spans="1:16" x14ac:dyDescent="0.25">
      <c r="C6" s="54" t="s">
        <v>3</v>
      </c>
      <c r="D6" s="2">
        <v>26</v>
      </c>
    </row>
    <row r="7" spans="1:16" x14ac:dyDescent="0.25">
      <c r="A7" s="68" t="s">
        <v>6</v>
      </c>
      <c r="B7" s="68"/>
      <c r="C7" s="68"/>
      <c r="D7" s="1">
        <v>2500000</v>
      </c>
    </row>
    <row r="8" spans="1:16" ht="15.75" thickBot="1" x14ac:dyDescent="0.3">
      <c r="A8" s="68" t="s">
        <v>1</v>
      </c>
      <c r="B8" s="68"/>
      <c r="C8" s="68"/>
      <c r="D8" s="1">
        <v>1000000</v>
      </c>
      <c r="E8" s="33"/>
      <c r="F8" s="33"/>
      <c r="G8" s="33"/>
      <c r="H8" s="4"/>
      <c r="I8" s="35"/>
      <c r="J8" s="35"/>
      <c r="K8" s="35"/>
      <c r="L8" s="35"/>
      <c r="M8" s="35"/>
      <c r="N8" s="35"/>
      <c r="O8" s="35"/>
      <c r="P8" s="35"/>
    </row>
    <row r="9" spans="1:16" ht="15.75" thickBot="1" x14ac:dyDescent="0.3">
      <c r="A9" s="68" t="s">
        <v>4</v>
      </c>
      <c r="B9" s="68"/>
      <c r="C9" s="68"/>
      <c r="D9" s="18">
        <f>(D8/D7)*1000</f>
        <v>400</v>
      </c>
      <c r="E9" s="45" t="s">
        <v>53</v>
      </c>
      <c r="F9" s="45" t="s">
        <v>25</v>
      </c>
      <c r="G9" s="46" t="s">
        <v>80</v>
      </c>
      <c r="I9" s="35"/>
      <c r="J9" s="35"/>
      <c r="K9" s="35"/>
      <c r="L9" s="35"/>
      <c r="M9" s="35"/>
      <c r="N9" s="35"/>
      <c r="O9" s="35"/>
      <c r="P9" s="35"/>
    </row>
    <row r="10" spans="1:16" ht="15.75" thickBot="1" x14ac:dyDescent="0.3">
      <c r="A10" s="82" t="s">
        <v>79</v>
      </c>
      <c r="B10" s="82"/>
      <c r="C10" s="82"/>
      <c r="D10" s="21">
        <v>0.01</v>
      </c>
      <c r="E10" s="47">
        <f>D10*1000</f>
        <v>10</v>
      </c>
      <c r="F10" s="48">
        <f>D10</f>
        <v>0.01</v>
      </c>
      <c r="G10" s="49">
        <f>F10*1000</f>
        <v>10</v>
      </c>
      <c r="I10" s="35"/>
      <c r="J10" s="35"/>
      <c r="K10" s="35"/>
      <c r="L10" s="35"/>
      <c r="M10" s="35"/>
      <c r="N10" s="35"/>
      <c r="O10" s="35"/>
      <c r="P10" s="35"/>
    </row>
    <row r="11" spans="1:16" x14ac:dyDescent="0.25">
      <c r="A11" s="68" t="s">
        <v>11</v>
      </c>
      <c r="B11" s="68"/>
      <c r="C11" s="68"/>
      <c r="D11" s="2">
        <v>5</v>
      </c>
      <c r="I11" s="35"/>
      <c r="J11" s="35"/>
      <c r="K11" s="35"/>
      <c r="L11" s="35"/>
      <c r="M11" s="35"/>
      <c r="N11" s="35"/>
      <c r="O11" s="35"/>
      <c r="P11" s="35"/>
    </row>
    <row r="12" spans="1:16" x14ac:dyDescent="0.25">
      <c r="A12" s="33"/>
      <c r="B12" s="33"/>
      <c r="C12" s="33"/>
      <c r="D12" s="3"/>
      <c r="I12" s="35"/>
      <c r="J12" s="35"/>
      <c r="K12" s="35"/>
      <c r="L12" s="35"/>
      <c r="M12" s="35"/>
      <c r="N12" s="35"/>
      <c r="O12" s="35"/>
      <c r="P12" s="35"/>
    </row>
    <row r="13" spans="1:16" x14ac:dyDescent="0.25">
      <c r="A13" s="83" t="s">
        <v>62</v>
      </c>
      <c r="B13" s="83"/>
      <c r="C13" s="83"/>
      <c r="D13" s="3"/>
      <c r="I13" s="35"/>
      <c r="J13" s="35"/>
      <c r="K13" s="35"/>
      <c r="L13" s="35"/>
      <c r="M13" s="35"/>
      <c r="N13" s="35"/>
      <c r="O13" s="35"/>
      <c r="P13" s="35"/>
    </row>
    <row r="14" spans="1:16" x14ac:dyDescent="0.25">
      <c r="A14" s="36"/>
      <c r="B14" s="36"/>
      <c r="C14" s="36"/>
      <c r="D14" s="3"/>
      <c r="I14" s="34"/>
      <c r="J14" s="34"/>
      <c r="K14" s="34"/>
      <c r="L14" s="34"/>
      <c r="M14" s="34"/>
      <c r="N14" s="34"/>
      <c r="O14" s="34"/>
      <c r="P14" s="34"/>
    </row>
    <row r="15" spans="1:16" x14ac:dyDescent="0.25">
      <c r="A15" t="s">
        <v>12</v>
      </c>
      <c r="B15" s="68" t="s">
        <v>5</v>
      </c>
      <c r="C15" s="68"/>
      <c r="D15" s="55">
        <f>D9*D11</f>
        <v>2000</v>
      </c>
      <c r="E15" s="56"/>
      <c r="F15" s="56"/>
      <c r="I15" s="34"/>
      <c r="J15" s="34"/>
      <c r="K15" s="34"/>
      <c r="L15" s="34"/>
      <c r="M15" s="34"/>
      <c r="N15" s="34"/>
      <c r="O15" s="34"/>
      <c r="P15" s="34"/>
    </row>
    <row r="16" spans="1:16" x14ac:dyDescent="0.25">
      <c r="A16" s="9">
        <v>1</v>
      </c>
      <c r="B16" s="79" t="s">
        <v>8</v>
      </c>
      <c r="C16" s="79"/>
      <c r="D16" s="79"/>
      <c r="E16" s="79"/>
      <c r="F16" s="79"/>
      <c r="G16" s="79"/>
      <c r="H16" s="79"/>
      <c r="I16" s="34"/>
      <c r="J16" s="34"/>
      <c r="K16" s="34"/>
      <c r="L16" s="34"/>
      <c r="M16" s="34"/>
      <c r="N16" s="34"/>
      <c r="O16" s="34"/>
      <c r="P16" s="34"/>
    </row>
    <row r="17" spans="1:16" x14ac:dyDescent="0.25">
      <c r="A17" s="9">
        <v>2</v>
      </c>
      <c r="B17" s="79" t="s">
        <v>63</v>
      </c>
      <c r="C17" s="79"/>
      <c r="D17" s="79"/>
      <c r="E17" s="79"/>
      <c r="F17" s="79"/>
      <c r="G17" s="79"/>
      <c r="H17" s="79"/>
      <c r="I17" s="34"/>
      <c r="J17" s="34"/>
      <c r="K17" s="34"/>
      <c r="L17" s="34"/>
      <c r="M17" s="34"/>
      <c r="N17" s="34"/>
      <c r="O17" s="34"/>
      <c r="P17" s="34"/>
    </row>
    <row r="18" spans="1:16" x14ac:dyDescent="0.25">
      <c r="A18" s="9">
        <v>3</v>
      </c>
      <c r="B18" s="79" t="s">
        <v>86</v>
      </c>
      <c r="C18" s="79"/>
      <c r="D18" s="79"/>
      <c r="E18" s="79"/>
      <c r="F18" s="79"/>
      <c r="G18" s="79"/>
      <c r="H18" s="79"/>
      <c r="I18" s="34"/>
      <c r="J18" s="34"/>
      <c r="K18" s="34"/>
      <c r="L18" s="34"/>
      <c r="M18" s="34"/>
      <c r="N18" s="34"/>
      <c r="O18" s="34"/>
      <c r="P18" s="34"/>
    </row>
    <row r="19" spans="1:16" x14ac:dyDescent="0.25">
      <c r="A19" s="9">
        <v>4</v>
      </c>
      <c r="B19" s="79" t="s">
        <v>64</v>
      </c>
      <c r="C19" s="79"/>
      <c r="D19" s="79"/>
      <c r="E19" s="79"/>
      <c r="F19" s="79"/>
      <c r="G19" s="79"/>
      <c r="H19" s="79"/>
      <c r="I19" s="34"/>
      <c r="J19" s="34"/>
      <c r="K19" s="34"/>
      <c r="L19" s="34"/>
      <c r="M19" s="34"/>
      <c r="N19" s="34"/>
      <c r="O19" s="34"/>
      <c r="P19" s="34"/>
    </row>
    <row r="20" spans="1:16" ht="14.45" customHeight="1" x14ac:dyDescent="0.25">
      <c r="A20" s="9">
        <v>5</v>
      </c>
      <c r="B20" s="75" t="s">
        <v>7</v>
      </c>
      <c r="C20" s="66"/>
      <c r="D20" s="66"/>
      <c r="E20" s="66"/>
      <c r="F20" s="66"/>
      <c r="G20" s="66"/>
      <c r="H20" s="66"/>
      <c r="I20" s="34"/>
      <c r="J20" s="34"/>
      <c r="K20" s="34"/>
      <c r="L20" s="34"/>
      <c r="M20" s="34"/>
      <c r="N20" s="34"/>
      <c r="O20" s="34"/>
      <c r="P20" s="34"/>
    </row>
    <row r="21" spans="1:16" ht="14.45" customHeight="1" x14ac:dyDescent="0.25">
      <c r="A21" s="9">
        <v>6</v>
      </c>
      <c r="B21" s="75" t="s">
        <v>65</v>
      </c>
      <c r="C21" s="66"/>
      <c r="D21" s="66"/>
      <c r="E21" s="66"/>
      <c r="F21" s="66"/>
      <c r="G21" s="66"/>
      <c r="H21" s="66"/>
      <c r="I21" s="34"/>
      <c r="J21" s="34"/>
      <c r="K21" s="34"/>
      <c r="L21" s="34"/>
      <c r="M21" s="34"/>
      <c r="N21" s="34"/>
      <c r="O21" s="34"/>
      <c r="P21" s="34"/>
    </row>
    <row r="22" spans="1:16" x14ac:dyDescent="0.25">
      <c r="A22" s="9"/>
      <c r="B22" s="66"/>
      <c r="C22" s="66"/>
      <c r="D22" s="66"/>
      <c r="E22" s="66"/>
      <c r="F22" s="66"/>
      <c r="G22" s="66"/>
      <c r="H22" s="66"/>
      <c r="I22" s="34"/>
      <c r="J22" s="34"/>
      <c r="K22" s="34"/>
      <c r="L22" s="34"/>
      <c r="M22" s="34"/>
      <c r="N22" s="34"/>
      <c r="O22" s="34"/>
      <c r="P22" s="34"/>
    </row>
    <row r="23" spans="1:16" x14ac:dyDescent="0.25">
      <c r="A23" s="9">
        <v>7</v>
      </c>
      <c r="B23" s="79" t="s">
        <v>64</v>
      </c>
      <c r="C23" s="79"/>
      <c r="D23" s="79"/>
      <c r="E23" s="79"/>
      <c r="F23" s="79"/>
      <c r="G23" s="79"/>
      <c r="H23" s="79"/>
      <c r="I23" s="34"/>
      <c r="J23" s="34"/>
      <c r="K23" s="34"/>
      <c r="L23" s="34"/>
      <c r="M23" s="34"/>
      <c r="N23" s="34"/>
      <c r="O23" s="34"/>
      <c r="P23" s="34"/>
    </row>
    <row r="24" spans="1:16" x14ac:dyDescent="0.25">
      <c r="A24" s="33">
        <v>8</v>
      </c>
      <c r="B24" s="66" t="s">
        <v>66</v>
      </c>
      <c r="C24" s="66"/>
      <c r="D24" s="66"/>
      <c r="E24" s="66"/>
      <c r="F24" s="66"/>
      <c r="G24" s="66"/>
      <c r="H24" s="66"/>
      <c r="I24" s="34"/>
      <c r="J24" s="34"/>
      <c r="K24" s="34"/>
      <c r="L24" s="34"/>
      <c r="M24" s="34"/>
      <c r="N24" s="34"/>
      <c r="O24" s="34"/>
      <c r="P24" s="34"/>
    </row>
    <row r="25" spans="1:16" x14ac:dyDescent="0.25">
      <c r="A25" s="33">
        <v>9</v>
      </c>
      <c r="B25" s="67" t="s">
        <v>67</v>
      </c>
      <c r="C25" s="67"/>
      <c r="D25" s="67"/>
      <c r="E25" s="67"/>
      <c r="F25" s="67"/>
      <c r="G25" s="67"/>
      <c r="H25" s="67"/>
      <c r="I25" s="34"/>
      <c r="J25" s="34"/>
      <c r="K25" s="34"/>
      <c r="L25" s="34"/>
      <c r="M25" s="34"/>
      <c r="N25" s="34"/>
      <c r="O25" s="34"/>
      <c r="P25" s="34"/>
    </row>
    <row r="26" spans="1:16" ht="15.75" thickBot="1" x14ac:dyDescent="0.3">
      <c r="A26" s="33">
        <v>10</v>
      </c>
      <c r="B26" s="68" t="s">
        <v>9</v>
      </c>
      <c r="C26" s="68"/>
      <c r="D26" s="15">
        <f>D9*D11</f>
        <v>2000</v>
      </c>
      <c r="F26" s="34"/>
      <c r="G26" s="34"/>
      <c r="H26" s="34"/>
      <c r="I26" s="34"/>
      <c r="J26" s="34"/>
      <c r="K26" s="34"/>
      <c r="L26" s="34"/>
      <c r="M26" s="34"/>
      <c r="N26" s="34"/>
      <c r="O26" s="34"/>
      <c r="P26" s="34"/>
    </row>
    <row r="27" spans="1:16" ht="14.45" customHeight="1" thickTop="1" x14ac:dyDescent="0.25">
      <c r="A27" s="33"/>
      <c r="B27" s="69" t="s">
        <v>68</v>
      </c>
      <c r="C27" s="87"/>
      <c r="D27" s="87"/>
      <c r="E27" s="88"/>
      <c r="F27" s="34"/>
      <c r="G27" s="34"/>
      <c r="H27" s="34"/>
      <c r="I27" s="34"/>
      <c r="J27" s="34"/>
      <c r="K27" s="34"/>
      <c r="L27" s="34"/>
      <c r="M27" s="34"/>
      <c r="N27" s="34"/>
      <c r="O27" s="34"/>
      <c r="P27" s="34"/>
    </row>
    <row r="28" spans="1:16" ht="15.6" customHeight="1" thickBot="1" x14ac:dyDescent="0.3">
      <c r="A28" s="33"/>
      <c r="B28" s="89"/>
      <c r="C28" s="90"/>
      <c r="D28" s="90"/>
      <c r="E28" s="91"/>
      <c r="M28" s="34"/>
      <c r="N28" s="34"/>
      <c r="O28" s="34"/>
    </row>
    <row r="29" spans="1:16" ht="15.6" customHeight="1" thickTop="1" x14ac:dyDescent="0.25">
      <c r="A29" s="33"/>
      <c r="B29" s="34"/>
      <c r="C29" s="39" t="s">
        <v>78</v>
      </c>
      <c r="D29" s="44">
        <v>2</v>
      </c>
      <c r="E29" s="34"/>
      <c r="M29" s="34"/>
      <c r="N29" s="34"/>
      <c r="O29" s="34"/>
    </row>
    <row r="30" spans="1:16" ht="15.6" customHeight="1" x14ac:dyDescent="0.25">
      <c r="A30" s="33"/>
      <c r="B30" s="76" t="s">
        <v>69</v>
      </c>
      <c r="C30" s="76"/>
      <c r="D30" s="41">
        <v>500</v>
      </c>
      <c r="E30" s="34"/>
      <c r="M30" s="34"/>
      <c r="N30" s="34"/>
      <c r="O30" s="34"/>
    </row>
    <row r="31" spans="1:16" ht="15.75" thickBot="1" x14ac:dyDescent="0.3">
      <c r="A31" s="33"/>
      <c r="B31" s="81" t="s">
        <v>70</v>
      </c>
      <c r="C31" s="81"/>
      <c r="D31" s="81"/>
      <c r="M31" s="34"/>
      <c r="N31" s="34"/>
      <c r="O31" s="34"/>
    </row>
    <row r="32" spans="1:16" ht="30.75" thickBot="1" x14ac:dyDescent="0.3">
      <c r="A32" s="84" t="s">
        <v>85</v>
      </c>
      <c r="B32" s="85"/>
      <c r="C32" s="85"/>
      <c r="D32" s="86"/>
      <c r="E32" s="5" t="s">
        <v>2</v>
      </c>
      <c r="F32" s="6"/>
    </row>
    <row r="33" spans="1:7" ht="15.75" thickBot="1" x14ac:dyDescent="0.3">
      <c r="A33" s="68" t="s">
        <v>71</v>
      </c>
      <c r="B33" s="68"/>
      <c r="C33" s="68"/>
      <c r="D33" s="18">
        <f>D$8</f>
        <v>1000000</v>
      </c>
      <c r="E33" s="2">
        <v>1</v>
      </c>
    </row>
    <row r="34" spans="1:7" ht="16.5" thickTop="1" thickBot="1" x14ac:dyDescent="0.3">
      <c r="A34" s="57"/>
      <c r="B34" s="57"/>
      <c r="C34" s="58" t="s">
        <v>89</v>
      </c>
      <c r="D34" s="13">
        <f>D$26/D$11</f>
        <v>400</v>
      </c>
      <c r="E34" s="50" t="s">
        <v>81</v>
      </c>
      <c r="F34" s="50" t="s">
        <v>82</v>
      </c>
      <c r="G34" s="51" t="s">
        <v>83</v>
      </c>
    </row>
    <row r="35" spans="1:7" ht="15.75" thickTop="1" x14ac:dyDescent="0.25">
      <c r="A35" s="68" t="s">
        <v>87</v>
      </c>
      <c r="B35" s="68"/>
      <c r="C35" s="68"/>
      <c r="D35" s="21">
        <v>0.1</v>
      </c>
      <c r="E35" s="18">
        <f>F35*1000</f>
        <v>100</v>
      </c>
      <c r="F35" s="52">
        <f>G35*1000</f>
        <v>0.1</v>
      </c>
      <c r="G35" s="53">
        <f>D35/1000</f>
        <v>1E-4</v>
      </c>
    </row>
    <row r="36" spans="1:7" x14ac:dyDescent="0.25">
      <c r="A36" s="68" t="s">
        <v>88</v>
      </c>
      <c r="B36" s="68"/>
      <c r="C36" s="68"/>
      <c r="D36" s="13">
        <f>(D33/1000000)*D35/D$10</f>
        <v>10</v>
      </c>
      <c r="E36" s="4"/>
    </row>
    <row r="37" spans="1:7" x14ac:dyDescent="0.25">
      <c r="A37" s="68" t="s">
        <v>90</v>
      </c>
      <c r="B37" s="68"/>
      <c r="C37" s="68"/>
      <c r="D37" s="14">
        <f>D$30-D36-D34</f>
        <v>90</v>
      </c>
      <c r="E37" s="38"/>
      <c r="F37" s="7"/>
    </row>
    <row r="38" spans="1:7" ht="15.75" thickBot="1" x14ac:dyDescent="0.3">
      <c r="C38" s="42" t="s">
        <v>10</v>
      </c>
      <c r="D38" s="43">
        <f>D34+D36+D37</f>
        <v>500</v>
      </c>
    </row>
    <row r="39" spans="1:7" ht="16.5" thickTop="1" thickBot="1" x14ac:dyDescent="0.3">
      <c r="A39" s="68" t="s">
        <v>71</v>
      </c>
      <c r="B39" s="68"/>
      <c r="C39" s="68"/>
      <c r="D39" s="18">
        <f>D$8</f>
        <v>1000000</v>
      </c>
      <c r="E39" s="2">
        <v>2</v>
      </c>
    </row>
    <row r="40" spans="1:7" ht="16.5" thickTop="1" thickBot="1" x14ac:dyDescent="0.3">
      <c r="A40" s="57"/>
      <c r="B40" s="57"/>
      <c r="C40" s="58" t="s">
        <v>89</v>
      </c>
      <c r="D40" s="13">
        <f>D$26/D$11</f>
        <v>400</v>
      </c>
      <c r="E40" s="50" t="s">
        <v>81</v>
      </c>
      <c r="F40" s="50" t="s">
        <v>82</v>
      </c>
      <c r="G40" s="51" t="s">
        <v>83</v>
      </c>
    </row>
    <row r="41" spans="1:7" ht="15.75" thickTop="1" x14ac:dyDescent="0.25">
      <c r="A41" s="68" t="s">
        <v>87</v>
      </c>
      <c r="B41" s="68"/>
      <c r="C41" s="68"/>
      <c r="D41" s="21">
        <f>D35/D$29</f>
        <v>0.05</v>
      </c>
      <c r="E41" s="18">
        <f>F41*1000</f>
        <v>50</v>
      </c>
      <c r="F41" s="52">
        <f>G41*1000</f>
        <v>0.05</v>
      </c>
      <c r="G41" s="53">
        <f>D41/1000</f>
        <v>5.0000000000000002E-5</v>
      </c>
    </row>
    <row r="42" spans="1:7" x14ac:dyDescent="0.25">
      <c r="A42" s="68" t="s">
        <v>88</v>
      </c>
      <c r="B42" s="68"/>
      <c r="C42" s="68"/>
      <c r="D42" s="13">
        <f>(D39/1000000)*D41/D$10</f>
        <v>5</v>
      </c>
      <c r="E42" s="4"/>
    </row>
    <row r="43" spans="1:7" x14ac:dyDescent="0.25">
      <c r="A43" s="68" t="s">
        <v>90</v>
      </c>
      <c r="B43" s="68"/>
      <c r="C43" s="68"/>
      <c r="D43" s="14">
        <f>D$30-D42-D40</f>
        <v>95</v>
      </c>
      <c r="E43" s="38"/>
      <c r="F43" s="7"/>
    </row>
    <row r="44" spans="1:7" ht="15.75" thickBot="1" x14ac:dyDescent="0.3">
      <c r="C44" s="42" t="s">
        <v>10</v>
      </c>
      <c r="D44" s="59">
        <f>D40+D42+D43</f>
        <v>500</v>
      </c>
    </row>
    <row r="45" spans="1:7" ht="16.5" thickTop="1" thickBot="1" x14ac:dyDescent="0.3">
      <c r="A45" s="68" t="s">
        <v>71</v>
      </c>
      <c r="B45" s="68"/>
      <c r="C45" s="68"/>
      <c r="D45" s="18">
        <f>D$8</f>
        <v>1000000</v>
      </c>
      <c r="E45" s="2">
        <v>3</v>
      </c>
    </row>
    <row r="46" spans="1:7" ht="16.5" thickTop="1" thickBot="1" x14ac:dyDescent="0.3">
      <c r="A46" s="60"/>
      <c r="B46" s="60"/>
      <c r="C46" s="60" t="s">
        <v>89</v>
      </c>
      <c r="D46" s="13">
        <f>D$26/D$11</f>
        <v>400</v>
      </c>
      <c r="E46" s="50" t="s">
        <v>81</v>
      </c>
      <c r="F46" s="50" t="s">
        <v>82</v>
      </c>
      <c r="G46" s="51" t="s">
        <v>83</v>
      </c>
    </row>
    <row r="47" spans="1:7" ht="15.75" thickTop="1" x14ac:dyDescent="0.25">
      <c r="A47" s="68" t="s">
        <v>87</v>
      </c>
      <c r="B47" s="68"/>
      <c r="C47" s="68"/>
      <c r="D47" s="21">
        <f>D41/D$29</f>
        <v>2.5000000000000001E-2</v>
      </c>
      <c r="E47" s="18">
        <f>F47*1000</f>
        <v>25</v>
      </c>
      <c r="F47" s="52">
        <f>G47*1000</f>
        <v>2.5000000000000001E-2</v>
      </c>
      <c r="G47" s="53">
        <f>D47/1000</f>
        <v>2.5000000000000001E-5</v>
      </c>
    </row>
    <row r="48" spans="1:7" x14ac:dyDescent="0.25">
      <c r="A48" s="68" t="s">
        <v>88</v>
      </c>
      <c r="B48" s="68"/>
      <c r="C48" s="68"/>
      <c r="D48" s="13">
        <f>(D45/1000000)*D47/D$10</f>
        <v>2.5</v>
      </c>
      <c r="E48" s="4"/>
    </row>
    <row r="49" spans="1:7" x14ac:dyDescent="0.25">
      <c r="A49" s="68" t="s">
        <v>90</v>
      </c>
      <c r="B49" s="68"/>
      <c r="C49" s="68"/>
      <c r="D49" s="14">
        <f>D$30-D48-D46</f>
        <v>97.5</v>
      </c>
      <c r="E49" s="38"/>
      <c r="F49" s="7"/>
    </row>
    <row r="50" spans="1:7" ht="15.75" thickBot="1" x14ac:dyDescent="0.3">
      <c r="C50" s="42" t="s">
        <v>10</v>
      </c>
      <c r="D50" s="59">
        <f>D46+D48+D49</f>
        <v>500</v>
      </c>
    </row>
    <row r="51" spans="1:7" ht="16.5" thickTop="1" thickBot="1" x14ac:dyDescent="0.3">
      <c r="A51" s="68" t="s">
        <v>71</v>
      </c>
      <c r="B51" s="68"/>
      <c r="C51" s="68"/>
      <c r="D51" s="18">
        <f>D$8</f>
        <v>1000000</v>
      </c>
      <c r="E51" s="2">
        <v>4</v>
      </c>
    </row>
    <row r="52" spans="1:7" ht="16.5" thickTop="1" thickBot="1" x14ac:dyDescent="0.3">
      <c r="A52" s="60"/>
      <c r="B52" s="60"/>
      <c r="C52" s="60" t="s">
        <v>89</v>
      </c>
      <c r="D52" s="13">
        <f>D$26/D$11</f>
        <v>400</v>
      </c>
      <c r="E52" s="50" t="s">
        <v>81</v>
      </c>
      <c r="F52" s="50" t="s">
        <v>82</v>
      </c>
      <c r="G52" s="51" t="s">
        <v>83</v>
      </c>
    </row>
    <row r="53" spans="1:7" ht="15.75" thickTop="1" x14ac:dyDescent="0.25">
      <c r="A53" s="68" t="s">
        <v>87</v>
      </c>
      <c r="B53" s="68"/>
      <c r="C53" s="68"/>
      <c r="D53" s="21">
        <f>D47/D$29</f>
        <v>1.2500000000000001E-2</v>
      </c>
      <c r="E53" s="18">
        <f>F53*1000</f>
        <v>12.5</v>
      </c>
      <c r="F53" s="52">
        <f>G53*1000</f>
        <v>1.2500000000000001E-2</v>
      </c>
      <c r="G53" s="53">
        <f>D53/1000</f>
        <v>1.2500000000000001E-5</v>
      </c>
    </row>
    <row r="54" spans="1:7" x14ac:dyDescent="0.25">
      <c r="A54" s="68" t="s">
        <v>88</v>
      </c>
      <c r="B54" s="68"/>
      <c r="C54" s="68"/>
      <c r="D54" s="13">
        <f>(D51/1000000)*D53/D$10</f>
        <v>1.25</v>
      </c>
      <c r="E54" s="4"/>
    </row>
    <row r="55" spans="1:7" x14ac:dyDescent="0.25">
      <c r="A55" s="68" t="s">
        <v>90</v>
      </c>
      <c r="B55" s="68"/>
      <c r="C55" s="68"/>
      <c r="D55" s="14">
        <f>D$30-D54-D52</f>
        <v>98.75</v>
      </c>
      <c r="E55" s="38"/>
      <c r="F55" s="7"/>
    </row>
    <row r="56" spans="1:7" ht="15.75" thickBot="1" x14ac:dyDescent="0.3">
      <c r="C56" s="42" t="s">
        <v>10</v>
      </c>
      <c r="D56" s="59">
        <f>D52+D54+D55</f>
        <v>500</v>
      </c>
    </row>
    <row r="57" spans="1:7" ht="16.5" thickTop="1" thickBot="1" x14ac:dyDescent="0.3">
      <c r="A57" s="68" t="s">
        <v>71</v>
      </c>
      <c r="B57" s="68"/>
      <c r="C57" s="68"/>
      <c r="D57" s="18">
        <f>D$8</f>
        <v>1000000</v>
      </c>
      <c r="E57" s="2">
        <v>5</v>
      </c>
    </row>
    <row r="58" spans="1:7" ht="16.5" thickTop="1" thickBot="1" x14ac:dyDescent="0.3">
      <c r="A58" s="60"/>
      <c r="B58" s="60"/>
      <c r="C58" s="60" t="s">
        <v>89</v>
      </c>
      <c r="D58" s="13">
        <f>D$26/D$11</f>
        <v>400</v>
      </c>
      <c r="E58" s="50" t="s">
        <v>81</v>
      </c>
      <c r="F58" s="50" t="s">
        <v>82</v>
      </c>
      <c r="G58" s="51" t="s">
        <v>83</v>
      </c>
    </row>
    <row r="59" spans="1:7" ht="15.75" thickTop="1" x14ac:dyDescent="0.25">
      <c r="A59" s="68" t="s">
        <v>87</v>
      </c>
      <c r="B59" s="68"/>
      <c r="C59" s="68"/>
      <c r="D59" s="21">
        <f>D53/D$29</f>
        <v>6.2500000000000003E-3</v>
      </c>
      <c r="E59" s="18">
        <f>F59*1000</f>
        <v>6.25</v>
      </c>
      <c r="F59" s="52">
        <f>G59*1000</f>
        <v>6.2500000000000003E-3</v>
      </c>
      <c r="G59" s="53">
        <f>D59/1000</f>
        <v>6.2500000000000003E-6</v>
      </c>
    </row>
    <row r="60" spans="1:7" x14ac:dyDescent="0.25">
      <c r="A60" s="68" t="s">
        <v>88</v>
      </c>
      <c r="B60" s="68"/>
      <c r="C60" s="68"/>
      <c r="D60" s="13">
        <f>(D57/1000000)*D59/D$10</f>
        <v>0.625</v>
      </c>
      <c r="E60" s="4"/>
    </row>
    <row r="61" spans="1:7" x14ac:dyDescent="0.25">
      <c r="A61" s="68" t="s">
        <v>90</v>
      </c>
      <c r="B61" s="68"/>
      <c r="C61" s="68"/>
      <c r="D61" s="14">
        <f>D$30-D60-D58</f>
        <v>99.375</v>
      </c>
      <c r="E61" s="38"/>
      <c r="F61" s="7"/>
    </row>
    <row r="62" spans="1:7" ht="15.75" thickBot="1" x14ac:dyDescent="0.3">
      <c r="C62" s="42" t="s">
        <v>10</v>
      </c>
      <c r="D62" s="59">
        <f>D58+D60+D61</f>
        <v>500</v>
      </c>
    </row>
    <row r="63" spans="1:7" ht="15.75" thickTop="1" x14ac:dyDescent="0.25">
      <c r="C63" s="10"/>
      <c r="D63" s="11"/>
    </row>
    <row r="64" spans="1:7" x14ac:dyDescent="0.25">
      <c r="A64">
        <v>11</v>
      </c>
      <c r="B64" s="78" t="s">
        <v>72</v>
      </c>
      <c r="C64" s="78"/>
      <c r="D64" s="78"/>
      <c r="E64" s="78"/>
      <c r="F64" s="78"/>
    </row>
    <row r="65" spans="1:6" x14ac:dyDescent="0.25">
      <c r="A65">
        <v>12</v>
      </c>
      <c r="B65" s="66" t="s">
        <v>14</v>
      </c>
      <c r="C65" s="66"/>
      <c r="D65" s="66"/>
      <c r="E65" s="66"/>
    </row>
    <row r="66" spans="1:6" x14ac:dyDescent="0.25">
      <c r="B66" s="66"/>
      <c r="C66" s="66"/>
      <c r="D66" s="66"/>
      <c r="E66" s="66"/>
    </row>
    <row r="67" spans="1:6" x14ac:dyDescent="0.25">
      <c r="A67">
        <v>13</v>
      </c>
      <c r="B67" s="66" t="s">
        <v>7</v>
      </c>
      <c r="C67" s="66"/>
      <c r="D67" s="66"/>
      <c r="E67" s="66"/>
    </row>
    <row r="68" spans="1:6" x14ac:dyDescent="0.25">
      <c r="B68" s="66"/>
      <c r="C68" s="66"/>
      <c r="D68" s="66"/>
      <c r="E68" s="66"/>
    </row>
    <row r="69" spans="1:6" x14ac:dyDescent="0.25">
      <c r="A69">
        <v>14</v>
      </c>
      <c r="B69" s="66" t="s">
        <v>73</v>
      </c>
      <c r="C69" s="66"/>
      <c r="D69" s="66"/>
      <c r="E69" s="66"/>
    </row>
    <row r="70" spans="1:6" x14ac:dyDescent="0.25">
      <c r="B70" s="66"/>
      <c r="C70" s="66"/>
      <c r="D70" s="66"/>
      <c r="E70" s="66"/>
    </row>
    <row r="71" spans="1:6" x14ac:dyDescent="0.25">
      <c r="B71" s="66"/>
      <c r="C71" s="66"/>
      <c r="D71" s="66"/>
      <c r="E71" s="66"/>
    </row>
    <row r="72" spans="1:6" x14ac:dyDescent="0.25">
      <c r="A72">
        <v>15</v>
      </c>
      <c r="B72" s="66" t="s">
        <v>74</v>
      </c>
      <c r="C72" s="66"/>
      <c r="D72" s="66"/>
      <c r="E72" s="66"/>
    </row>
    <row r="73" spans="1:6" ht="14.45" customHeight="1" x14ac:dyDescent="0.25">
      <c r="B73" s="66"/>
      <c r="C73" s="66"/>
      <c r="D73" s="66"/>
      <c r="E73" s="66"/>
    </row>
    <row r="74" spans="1:6" x14ac:dyDescent="0.25">
      <c r="A74">
        <v>16</v>
      </c>
      <c r="B74" s="78" t="s">
        <v>75</v>
      </c>
      <c r="C74" s="78"/>
      <c r="D74" s="78"/>
      <c r="E74" s="78"/>
      <c r="F74" s="78"/>
    </row>
    <row r="75" spans="1:6" x14ac:dyDescent="0.25">
      <c r="A75">
        <v>17</v>
      </c>
      <c r="B75" s="66" t="s">
        <v>76</v>
      </c>
      <c r="C75" s="66"/>
      <c r="D75" s="66"/>
      <c r="E75" s="66"/>
    </row>
    <row r="76" spans="1:6" x14ac:dyDescent="0.25">
      <c r="B76" s="66"/>
      <c r="C76" s="66"/>
      <c r="D76" s="66"/>
      <c r="E76" s="66"/>
    </row>
    <row r="77" spans="1:6" x14ac:dyDescent="0.25">
      <c r="A77">
        <v>18</v>
      </c>
      <c r="B77" s="66" t="s">
        <v>77</v>
      </c>
      <c r="C77" s="66"/>
      <c r="D77" s="66"/>
      <c r="E77" s="66"/>
    </row>
    <row r="78" spans="1:6" x14ac:dyDescent="0.25">
      <c r="B78" s="66"/>
      <c r="C78" s="66"/>
      <c r="D78" s="66"/>
      <c r="E78" s="66"/>
    </row>
    <row r="79" spans="1:6" x14ac:dyDescent="0.25">
      <c r="A79">
        <v>19</v>
      </c>
      <c r="B79" s="67" t="s">
        <v>13</v>
      </c>
      <c r="C79" s="67"/>
      <c r="D79" s="67"/>
      <c r="E79" s="67"/>
    </row>
  </sheetData>
  <mergeCells count="54">
    <mergeCell ref="A2:C2"/>
    <mergeCell ref="A13:C13"/>
    <mergeCell ref="A10:C10"/>
    <mergeCell ref="A4:C4"/>
    <mergeCell ref="A5:C5"/>
    <mergeCell ref="A7:C7"/>
    <mergeCell ref="A8:C8"/>
    <mergeCell ref="A9:C9"/>
    <mergeCell ref="A11:C11"/>
    <mergeCell ref="A3:C3"/>
    <mergeCell ref="B15:C15"/>
    <mergeCell ref="B16:H16"/>
    <mergeCell ref="B17:H17"/>
    <mergeCell ref="B18:H18"/>
    <mergeCell ref="A33:C33"/>
    <mergeCell ref="B19:H19"/>
    <mergeCell ref="B20:H20"/>
    <mergeCell ref="B21:H22"/>
    <mergeCell ref="B23:H23"/>
    <mergeCell ref="B25:H25"/>
    <mergeCell ref="B24:H24"/>
    <mergeCell ref="B26:C26"/>
    <mergeCell ref="B27:E28"/>
    <mergeCell ref="B30:C30"/>
    <mergeCell ref="B31:D31"/>
    <mergeCell ref="A32:D32"/>
    <mergeCell ref="A35:C35"/>
    <mergeCell ref="A36:C36"/>
    <mergeCell ref="A37:C37"/>
    <mergeCell ref="A47:C47"/>
    <mergeCell ref="A39:C39"/>
    <mergeCell ref="A41:C41"/>
    <mergeCell ref="A42:C42"/>
    <mergeCell ref="A43:C43"/>
    <mergeCell ref="A45:C45"/>
    <mergeCell ref="A48:C48"/>
    <mergeCell ref="A49:C49"/>
    <mergeCell ref="A51:C51"/>
    <mergeCell ref="A53:C53"/>
    <mergeCell ref="A54:C54"/>
    <mergeCell ref="A55:C55"/>
    <mergeCell ref="A57:C57"/>
    <mergeCell ref="A59:C59"/>
    <mergeCell ref="A60:C60"/>
    <mergeCell ref="A61:C61"/>
    <mergeCell ref="B74:F74"/>
    <mergeCell ref="B75:E76"/>
    <mergeCell ref="B77:E78"/>
    <mergeCell ref="B79:E79"/>
    <mergeCell ref="B64:F64"/>
    <mergeCell ref="B65:E66"/>
    <mergeCell ref="B67:E68"/>
    <mergeCell ref="B69:E71"/>
    <mergeCell ref="B72:E7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sites and notes</vt:lpstr>
      <vt:lpstr>Proteins</vt:lpstr>
      <vt:lpstr>mol to gram calculations</vt:lpstr>
      <vt:lpstr>Avidin binding reactions</vt:lpstr>
      <vt:lpstr>Binding rxns x dilution</vt:lpstr>
    </vt:vector>
  </TitlesOfParts>
  <Company>Luminex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Angeloni</dc:creator>
  <cp:lastModifiedBy>Molly Frazier</cp:lastModifiedBy>
  <dcterms:created xsi:type="dcterms:W3CDTF">2013-10-08T17:50:33Z</dcterms:created>
  <dcterms:modified xsi:type="dcterms:W3CDTF">2020-07-20T14:29:37Z</dcterms:modified>
</cp:coreProperties>
</file>